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/>
  <mc:AlternateContent xmlns:mc="http://schemas.openxmlformats.org/markup-compatibility/2006">
    <mc:Choice Requires="x15">
      <x15ac:absPath xmlns:x15ac="http://schemas.microsoft.com/office/spreadsheetml/2010/11/ac" url="/Users/aaron/Downloads/"/>
    </mc:Choice>
  </mc:AlternateContent>
  <xr:revisionPtr revIDLastSave="0" documentId="13_ncr:1_{434F7E11-6FD6-DA47-BD3F-D62048E84D9C}" xr6:coauthVersionLast="47" xr6:coauthVersionMax="47" xr10:uidLastSave="{00000000-0000-0000-0000-000000000000}"/>
  <bookViews>
    <workbookView xWindow="-34100" yWindow="500" windowWidth="34100" windowHeight="21100" xr2:uid="{00000000-000D-0000-FFFF-FFFF00000000}"/>
  </bookViews>
  <sheets>
    <sheet name="Sheet1" sheetId="1" r:id="rId1"/>
    <sheet name="Sheet2" sheetId="2" state="hidden" r:id="rId2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1" i="1" l="1"/>
  <c r="D42" i="1"/>
  <c r="D43" i="1"/>
  <c r="D39" i="1"/>
  <c r="D45" i="1" s="1"/>
  <c r="D13" i="1"/>
  <c r="D30" i="1"/>
  <c r="D29" i="1"/>
  <c r="D28" i="1"/>
  <c r="D15" i="1"/>
  <c r="C56" i="1"/>
  <c r="D47" i="1" l="1"/>
  <c r="D32" i="1"/>
  <c r="D49" i="1" l="1"/>
  <c r="C55" i="1" s="1"/>
  <c r="C63" i="1" s="1"/>
  <c r="D63" i="1" s="1"/>
  <c r="B8" i="2" l="1"/>
  <c r="C8" i="2" s="1"/>
  <c r="C59" i="1" s="1"/>
  <c r="C44" i="1" s="1"/>
  <c r="D44" i="1" s="1"/>
  <c r="C58" i="1"/>
  <c r="C62" i="1"/>
  <c r="C60" i="1" l="1"/>
  <c r="C61" i="1" s="1"/>
  <c r="D61" i="1" s="1"/>
  <c r="D59" i="1" l="1"/>
  <c r="D55" i="1"/>
</calcChain>
</file>

<file path=xl/sharedStrings.xml><?xml version="1.0" encoding="utf-8"?>
<sst xmlns="http://schemas.openxmlformats.org/spreadsheetml/2006/main" count="69" uniqueCount="64">
  <si>
    <t>Total Cost of Borrowing</t>
  </si>
  <si>
    <t>APR</t>
  </si>
  <si>
    <t>Initial Rate</t>
  </si>
  <si>
    <t>Term (In Days)</t>
  </si>
  <si>
    <t>Bridge Calculator</t>
  </si>
  <si>
    <t>Bridge Loan Amount</t>
  </si>
  <si>
    <t>Bridge Admin Fee</t>
  </si>
  <si>
    <t>Total Interest Costs</t>
  </si>
  <si>
    <t>Bridge Worksheet</t>
  </si>
  <si>
    <t>MTG #</t>
  </si>
  <si>
    <t>Sale Price of existing home</t>
  </si>
  <si>
    <t>Legal costs</t>
  </si>
  <si>
    <t>Total Debts</t>
  </si>
  <si>
    <t>Realtors Fees</t>
  </si>
  <si>
    <t>Current Mortgage Balance</t>
  </si>
  <si>
    <t>Equity from Sale</t>
  </si>
  <si>
    <t>Equity From Current Residence</t>
  </si>
  <si>
    <t>Maximum Amount of Bridge Allowed</t>
  </si>
  <si>
    <t>Purchase Price of new Property</t>
  </si>
  <si>
    <t>Deposit to Realtor</t>
  </si>
  <si>
    <t>Customer's Available Assets</t>
  </si>
  <si>
    <t>Admin Fee</t>
  </si>
  <si>
    <t>Loan Amount</t>
  </si>
  <si>
    <t>Net Customer Contribution</t>
  </si>
  <si>
    <t>Maximum Bridge Loan Amount</t>
  </si>
  <si>
    <t>Other Fees/closing costs</t>
  </si>
  <si>
    <t>Sale Date / Expected Repayment Date</t>
  </si>
  <si>
    <t xml:space="preserve">Advance Date / Closing Date </t>
  </si>
  <si>
    <t>Address of existing home</t>
  </si>
  <si>
    <t>Address of Purchase Property</t>
  </si>
  <si>
    <t>Combined LTV</t>
  </si>
  <si>
    <t>Tier 1</t>
  </si>
  <si>
    <t>Tier 2</t>
  </si>
  <si>
    <t>Tier 3</t>
  </si>
  <si>
    <t>Tier 4</t>
  </si>
  <si>
    <t>From</t>
  </si>
  <si>
    <t>To</t>
  </si>
  <si>
    <t xml:space="preserve">From </t>
  </si>
  <si>
    <t>Requested bridge amount</t>
  </si>
  <si>
    <t>Applicable Bridge fee</t>
  </si>
  <si>
    <t>Fee</t>
  </si>
  <si>
    <t>Bridge amt</t>
  </si>
  <si>
    <t>Prime - bridge fee tier</t>
  </si>
  <si>
    <t>123 Sesame St</t>
  </si>
  <si>
    <t>321 Evergreen Terrace</t>
  </si>
  <si>
    <t>LOB</t>
  </si>
  <si>
    <t>Prime</t>
  </si>
  <si>
    <t>AVEO</t>
  </si>
  <si>
    <t>Channel</t>
  </si>
  <si>
    <t>Prime + 4%</t>
  </si>
  <si>
    <t>Debts to be paid by Sale Proceeds # 1</t>
  </si>
  <si>
    <t>Debts to be paid by Sale Proceeds # 2</t>
  </si>
  <si>
    <t>Debts to be paid by Sale Proceeds # 3</t>
  </si>
  <si>
    <t>Debts to be paid by Sale Proceeds # 4</t>
  </si>
  <si>
    <t>Debts to be paid by Sale Proceeds # 5</t>
  </si>
  <si>
    <t>Debts to be paid by Sale Proceeds # 6</t>
  </si>
  <si>
    <t>Debts to be paid by Sale Proceeds # 7</t>
  </si>
  <si>
    <t>Debts to be paid by Sale Proceeds # 8</t>
  </si>
  <si>
    <t>Debts to be paid by Sale Proceeds # 9</t>
  </si>
  <si>
    <t>Debts to be paid by Sale Proceeds # 10</t>
  </si>
  <si>
    <t>Debts to be paid by Sale Proceeds # 11</t>
  </si>
  <si>
    <t>Debts to be paid by Sale Proceeds # 12</t>
  </si>
  <si>
    <t>This calculator is for estimation purposes only, final values will be provided by CMLS.</t>
  </si>
  <si>
    <t>Due at Maturity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</si>
</sst>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* #,##0.00_);_(&quot;$&quot;* \(#,##0.00\);_(&quot;$&quot;* &quot;-&quot;??_);_(@_)"/>
    <numFmt numFmtId="164" formatCode="[$-409]d\-mmm\-yy;@"/>
    <numFmt numFmtId="165" formatCode="0.000%"/>
    <numFmt numFmtId="166" formatCode="_(&quot;$&quot;* #,##0_);_(&quot;$&quot;* \(#,##0\);_(&quot;$&quot;* &quot;-&quot;??_);_(@_)"/>
    <numFmt numFmtId="167" formatCode="[$$-1009]#,##0.00;\-[$$-1009]#,##0.00"/>
    <numFmt numFmtId="168" formatCode="[$$-1009]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sz val="11"/>
      <color theme="1"/>
      <name val="Arial"/>
      <family val="2"/>
    </font>
    <font>
      <sz val="12"/>
      <color theme="0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sz val="11"/>
      <color rgb="FF1F497D"/>
      <name val="Arial"/>
      <family val="2"/>
    </font>
    <font>
      <b/>
      <i/>
      <u/>
      <sz val="16"/>
      <color theme="3"/>
      <name val="Calibri"/>
      <family val="2"/>
    </font>
    <font>
      <b/>
      <sz val="11"/>
      <color rgb="FF1F497D"/>
      <name val="Arial"/>
      <family val="2"/>
    </font>
    <font>
      <sz val="11"/>
      <color rgb="FF7B7B7B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477F"/>
        <bgColor indexed="64"/>
      </patternFill>
    </fill>
    <fill>
      <patternFill patternType="solid">
        <fgColor rgb="FFEDEDED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/>
    <xf numFmtId="166" fontId="0" fillId="0" borderId="0" xfId="1" applyNumberFormat="1" applyFont="1"/>
    <xf numFmtId="166" fontId="0" fillId="0" borderId="0" xfId="1" applyNumberFormat="1" applyFont="1" applyAlignment="1">
      <alignment horizontal="center"/>
    </xf>
    <xf numFmtId="0" fontId="5" fillId="0" borderId="0" xfId="0" applyFont="1"/>
    <xf numFmtId="0" fontId="6" fillId="3" borderId="10" xfId="0" applyFont="1" applyFill="1" applyBorder="1" applyAlignment="1">
      <alignment horizontal="right"/>
    </xf>
    <xf numFmtId="0" fontId="2" fillId="2" borderId="11" xfId="0" applyFont="1" applyFill="1" applyBorder="1" applyProtection="1">
      <protection locked="0"/>
    </xf>
    <xf numFmtId="0" fontId="6" fillId="3" borderId="4" xfId="0" applyFont="1" applyFill="1" applyBorder="1" applyAlignment="1">
      <alignment horizontal="right"/>
    </xf>
    <xf numFmtId="0" fontId="2" fillId="2" borderId="5" xfId="0" applyFont="1" applyFill="1" applyBorder="1" applyProtection="1">
      <protection locked="0"/>
    </xf>
    <xf numFmtId="0" fontId="5" fillId="0" borderId="1" xfId="0" applyFont="1" applyBorder="1"/>
    <xf numFmtId="0" fontId="5" fillId="0" borderId="0" xfId="0" applyFont="1" applyAlignment="1">
      <alignment horizontal="center"/>
    </xf>
    <xf numFmtId="44" fontId="5" fillId="0" borderId="0" xfId="0" applyNumberFormat="1" applyFont="1"/>
    <xf numFmtId="0" fontId="5" fillId="2" borderId="0" xfId="0" applyFont="1" applyFill="1"/>
    <xf numFmtId="0" fontId="5" fillId="2" borderId="2" xfId="0" applyFont="1" applyFill="1" applyBorder="1"/>
    <xf numFmtId="0" fontId="2" fillId="4" borderId="1" xfId="0" applyFont="1" applyFill="1" applyBorder="1"/>
    <xf numFmtId="0" fontId="5" fillId="4" borderId="1" xfId="0" applyFont="1" applyFill="1" applyBorder="1"/>
    <xf numFmtId="0" fontId="9" fillId="4" borderId="0" xfId="0" applyFont="1" applyFill="1" applyAlignment="1">
      <alignment horizontal="right"/>
    </xf>
    <xf numFmtId="0" fontId="9" fillId="4" borderId="0" xfId="0" applyFont="1" applyFill="1" applyAlignment="1">
      <alignment horizontal="left"/>
    </xf>
    <xf numFmtId="0" fontId="5" fillId="2" borderId="1" xfId="0" applyFont="1" applyFill="1" applyBorder="1"/>
    <xf numFmtId="0" fontId="9" fillId="2" borderId="0" xfId="0" applyFont="1" applyFill="1" applyAlignment="1">
      <alignment horizontal="left"/>
    </xf>
    <xf numFmtId="0" fontId="9" fillId="2" borderId="0" xfId="0" applyFont="1" applyFill="1" applyAlignment="1">
      <alignment horizontal="right"/>
    </xf>
    <xf numFmtId="0" fontId="10" fillId="0" borderId="0" xfId="0" applyFont="1" applyAlignment="1">
      <alignment vertical="center"/>
    </xf>
    <xf numFmtId="0" fontId="9" fillId="4" borderId="0" xfId="0" applyFont="1" applyFill="1"/>
    <xf numFmtId="0" fontId="9" fillId="2" borderId="0" xfId="0" applyFont="1" applyFill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/>
    <xf numFmtId="0" fontId="5" fillId="2" borderId="4" xfId="0" applyFont="1" applyFill="1" applyBorder="1"/>
    <xf numFmtId="0" fontId="5" fillId="2" borderId="5" xfId="0" applyFont="1" applyFill="1" applyBorder="1"/>
    <xf numFmtId="0" fontId="8" fillId="4" borderId="2" xfId="0" applyFont="1" applyFill="1" applyBorder="1" applyAlignment="1" applyProtection="1">
      <alignment horizontal="center" vertical="center"/>
      <protection hidden="1"/>
    </xf>
    <xf numFmtId="0" fontId="2" fillId="4" borderId="2" xfId="0" applyFont="1" applyFill="1" applyBorder="1" applyAlignment="1">
      <alignment horizontal="center" vertical="center"/>
    </xf>
    <xf numFmtId="44" fontId="8" fillId="4" borderId="2" xfId="0" applyNumberFormat="1" applyFont="1" applyFill="1" applyBorder="1" applyAlignment="1" applyProtection="1">
      <alignment vertical="center"/>
      <protection hidden="1"/>
    </xf>
    <xf numFmtId="0" fontId="8" fillId="4" borderId="2" xfId="0" applyFont="1" applyFill="1" applyBorder="1" applyAlignment="1">
      <alignment horizontal="center" vertical="center"/>
    </xf>
    <xf numFmtId="0" fontId="11" fillId="4" borderId="0" xfId="0" applyFont="1" applyFill="1"/>
    <xf numFmtId="0" fontId="11" fillId="2" borderId="0" xfId="0" applyFont="1" applyFill="1"/>
    <xf numFmtId="0" fontId="12" fillId="4" borderId="2" xfId="0" applyFont="1" applyFill="1" applyBorder="1"/>
    <xf numFmtId="44" fontId="12" fillId="4" borderId="2" xfId="1" applyFont="1" applyFill="1" applyBorder="1" applyProtection="1"/>
    <xf numFmtId="44" fontId="12" fillId="2" borderId="2" xfId="1" applyFont="1" applyFill="1" applyBorder="1" applyProtection="1"/>
    <xf numFmtId="0" fontId="12" fillId="4" borderId="0" xfId="0" applyFont="1" applyFill="1"/>
    <xf numFmtId="44" fontId="12" fillId="4" borderId="2" xfId="1" applyFont="1" applyFill="1" applyBorder="1" applyProtection="1">
      <protection hidden="1"/>
    </xf>
    <xf numFmtId="9" fontId="12" fillId="0" borderId="6" xfId="0" applyNumberFormat="1" applyFont="1" applyBorder="1" applyProtection="1">
      <protection locked="0"/>
    </xf>
    <xf numFmtId="164" fontId="12" fillId="0" borderId="7" xfId="0" applyNumberFormat="1" applyFont="1" applyBorder="1" applyProtection="1">
      <protection locked="0"/>
    </xf>
    <xf numFmtId="10" fontId="12" fillId="2" borderId="8" xfId="0" applyNumberFormat="1" applyFont="1" applyFill="1" applyBorder="1" applyProtection="1">
      <protection locked="0"/>
    </xf>
    <xf numFmtId="10" fontId="12" fillId="4" borderId="0" xfId="0" applyNumberFormat="1" applyFont="1" applyFill="1" applyProtection="1">
      <protection locked="0"/>
    </xf>
    <xf numFmtId="0" fontId="12" fillId="2" borderId="0" xfId="0" applyFont="1" applyFill="1"/>
    <xf numFmtId="0" fontId="12" fillId="0" borderId="7" xfId="0" applyFont="1" applyBorder="1" applyProtection="1">
      <protection hidden="1"/>
    </xf>
    <xf numFmtId="10" fontId="12" fillId="0" borderId="7" xfId="2" applyNumberFormat="1" applyFont="1" applyFill="1" applyBorder="1" applyProtection="1">
      <protection locked="0"/>
    </xf>
    <xf numFmtId="165" fontId="12" fillId="0" borderId="7" xfId="2" applyNumberFormat="1" applyFont="1" applyFill="1" applyBorder="1" applyProtection="1">
      <protection hidden="1"/>
    </xf>
    <xf numFmtId="10" fontId="12" fillId="0" borderId="8" xfId="2" applyNumberFormat="1" applyFont="1" applyFill="1" applyBorder="1" applyProtection="1">
      <protection hidden="1"/>
    </xf>
    <xf numFmtId="167" fontId="12" fillId="2" borderId="2" xfId="1" applyNumberFormat="1" applyFont="1" applyFill="1" applyBorder="1" applyProtection="1">
      <protection hidden="1"/>
    </xf>
    <xf numFmtId="167" fontId="12" fillId="0" borderId="7" xfId="1" applyNumberFormat="1" applyFont="1" applyFill="1" applyBorder="1" applyProtection="1">
      <protection locked="0"/>
    </xf>
    <xf numFmtId="167" fontId="12" fillId="0" borderId="8" xfId="1" applyNumberFormat="1" applyFont="1" applyFill="1" applyBorder="1" applyProtection="1">
      <protection locked="0"/>
    </xf>
    <xf numFmtId="167" fontId="12" fillId="4" borderId="2" xfId="1" applyNumberFormat="1" applyFont="1" applyFill="1" applyBorder="1" applyProtection="1">
      <protection hidden="1"/>
    </xf>
    <xf numFmtId="167" fontId="12" fillId="0" borderId="6" xfId="1" applyNumberFormat="1" applyFont="1" applyFill="1" applyBorder="1" applyProtection="1">
      <protection locked="0"/>
    </xf>
    <xf numFmtId="168" fontId="12" fillId="2" borderId="2" xfId="1" applyNumberFormat="1" applyFont="1" applyFill="1" applyBorder="1" applyProtection="1">
      <protection hidden="1"/>
    </xf>
    <xf numFmtId="168" fontId="12" fillId="2" borderId="7" xfId="1" applyNumberFormat="1" applyFont="1" applyFill="1" applyBorder="1" applyProtection="1">
      <protection locked="0"/>
    </xf>
    <xf numFmtId="168" fontId="12" fillId="4" borderId="2" xfId="1" applyNumberFormat="1" applyFont="1" applyFill="1" applyBorder="1" applyProtection="1">
      <protection hidden="1"/>
    </xf>
    <xf numFmtId="168" fontId="12" fillId="2" borderId="7" xfId="1" applyNumberFormat="1" applyFont="1" applyFill="1" applyBorder="1" applyProtection="1"/>
    <xf numFmtId="168" fontId="12" fillId="2" borderId="2" xfId="0" applyNumberFormat="1" applyFont="1" applyFill="1" applyBorder="1" applyProtection="1">
      <protection hidden="1"/>
    </xf>
    <xf numFmtId="168" fontId="12" fillId="0" borderId="12" xfId="1" applyNumberFormat="1" applyFont="1" applyBorder="1" applyProtection="1"/>
    <xf numFmtId="168" fontId="12" fillId="0" borderId="7" xfId="1" applyNumberFormat="1" applyFont="1" applyFill="1" applyBorder="1" applyProtection="1">
      <protection hidden="1"/>
    </xf>
    <xf numFmtId="168" fontId="12" fillId="0" borderId="7" xfId="1" applyNumberFormat="1" applyFont="1" applyFill="1" applyBorder="1" applyProtection="1">
      <protection locked="0"/>
    </xf>
    <xf numFmtId="168" fontId="12" fillId="0" borderId="7" xfId="0" applyNumberFormat="1" applyFont="1" applyBorder="1" applyProtection="1">
      <protection hidden="1"/>
    </xf>
    <xf numFmtId="0" fontId="12" fillId="2" borderId="12" xfId="0" applyFont="1" applyFill="1" applyBorder="1" applyAlignment="1" applyProtection="1">
      <alignment horizontal="right"/>
      <protection locked="0"/>
    </xf>
    <xf numFmtId="10" fontId="12" fillId="0" borderId="7" xfId="0" applyNumberFormat="1" applyFont="1" applyBorder="1" applyProtection="1">
      <protection locked="0"/>
    </xf>
    <xf numFmtId="0" fontId="4" fillId="3" borderId="9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right" vertical="center"/>
    </xf>
    <xf numFmtId="0" fontId="3" fillId="3" borderId="0" xfId="0" applyFont="1" applyFill="1" applyAlignment="1">
      <alignment horizontal="right" vertical="center"/>
    </xf>
    <xf numFmtId="0" fontId="3" fillId="3" borderId="3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right" vertical="center"/>
    </xf>
    <xf numFmtId="168" fontId="7" fillId="3" borderId="2" xfId="0" applyNumberFormat="1" applyFont="1" applyFill="1" applyBorder="1" applyAlignment="1" applyProtection="1">
      <alignment horizontal="center" vertical="center"/>
      <protection hidden="1"/>
    </xf>
    <xf numFmtId="168" fontId="7" fillId="3" borderId="5" xfId="0" applyNumberFormat="1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168" fontId="7" fillId="3" borderId="2" xfId="1" applyNumberFormat="1" applyFont="1" applyFill="1" applyBorder="1" applyAlignment="1" applyProtection="1">
      <alignment horizontal="center" vertical="center"/>
      <protection hidden="1"/>
    </xf>
    <xf numFmtId="168" fontId="7" fillId="3" borderId="5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EDEDED"/>
      <color rgb="FF1F49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132522</xdr:rowOff>
    </xdr:from>
    <xdr:to>
      <xdr:col>1</xdr:col>
      <xdr:colOff>2528957</xdr:colOff>
      <xdr:row>6</xdr:row>
      <xdr:rowOff>92265</xdr:rowOff>
    </xdr:to>
    <xdr:pic>
      <xdr:nvPicPr>
        <xdr:cNvPr id="1067" name="Picture 1">
          <a:extLst>
            <a:ext uri="{FF2B5EF4-FFF2-40B4-BE49-F238E27FC236}">
              <a16:creationId xmlns:a16="http://schemas.microsoft.com/office/drawing/2014/main" id="{2FDEC7FD-AF0D-4FF5-B4A6-1D33C8ED9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/>
      </xdr:blipFill>
      <xdr:spPr bwMode="auto">
        <a:xfrm>
          <a:off x="0" y="132522"/>
          <a:ext cx="3202609" cy="1009978"/>
        </a:xfrm>
        <a:prstGeom prst="rect">
          <a:avLst/>
        </a:prstGeom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K67"/>
  <sheetViews>
    <sheetView showGridLines="0" tabSelected="1" zoomScale="81" zoomScaleNormal="100" zoomScalePageLayoutView="93" workbookViewId="0">
      <selection activeCell="D8" sqref="D8"/>
    </sheetView>
  </sheetViews>
  <sheetFormatPr baseColWidth="10" defaultColWidth="8.83203125" defaultRowHeight="14" x14ac:dyDescent="0.15"/>
  <cols>
    <col min="1" max="1" width="8.83203125" style="5"/>
    <col min="2" max="2" width="35.5" style="5" customWidth="1"/>
    <col min="3" max="3" width="25" style="5" customWidth="1"/>
    <col min="4" max="4" width="23.5" style="5" customWidth="1"/>
    <col min="5" max="7" width="8.83203125" style="5"/>
    <col min="8" max="11" width="15.5" style="5" customWidth="1"/>
    <col min="12" max="16384" width="8.83203125" style="5"/>
  </cols>
  <sheetData>
    <row r="7" spans="1:4" ht="15" thickBot="1" x14ac:dyDescent="0.2"/>
    <row r="8" spans="1:4" ht="20" customHeight="1" x14ac:dyDescent="0.2">
      <c r="A8" s="65" t="s">
        <v>8</v>
      </c>
      <c r="B8" s="66"/>
      <c r="C8" s="6" t="s">
        <v>9</v>
      </c>
      <c r="D8" s="7"/>
    </row>
    <row r="9" spans="1:4" ht="17.25" customHeight="1" thickBot="1" x14ac:dyDescent="0.25">
      <c r="A9" s="67"/>
      <c r="B9" s="68"/>
      <c r="C9" s="8" t="s">
        <v>48</v>
      </c>
      <c r="D9" s="9" t="s">
        <v>46</v>
      </c>
    </row>
    <row r="10" spans="1:4" ht="24" customHeight="1" x14ac:dyDescent="0.15">
      <c r="A10" s="65" t="s">
        <v>16</v>
      </c>
      <c r="B10" s="66"/>
      <c r="C10" s="66"/>
      <c r="D10" s="77"/>
    </row>
    <row r="11" spans="1:4" ht="24" customHeight="1" thickBot="1" x14ac:dyDescent="0.2">
      <c r="A11" s="69"/>
      <c r="B11" s="70"/>
      <c r="C11" s="70"/>
      <c r="D11" s="78"/>
    </row>
    <row r="12" spans="1:4" x14ac:dyDescent="0.15">
      <c r="A12" s="15"/>
      <c r="B12" s="18" t="s">
        <v>28</v>
      </c>
      <c r="C12" s="63" t="s">
        <v>43</v>
      </c>
      <c r="D12" s="35"/>
    </row>
    <row r="13" spans="1:4" x14ac:dyDescent="0.15">
      <c r="A13" s="19"/>
      <c r="B13" s="20" t="s">
        <v>10</v>
      </c>
      <c r="C13" s="50">
        <v>800000</v>
      </c>
      <c r="D13" s="49">
        <f>C13</f>
        <v>800000</v>
      </c>
    </row>
    <row r="14" spans="1:4" x14ac:dyDescent="0.15">
      <c r="A14" s="16"/>
      <c r="B14" s="18" t="s">
        <v>26</v>
      </c>
      <c r="C14" s="41">
        <v>45276</v>
      </c>
      <c r="D14" s="36"/>
    </row>
    <row r="15" spans="1:4" x14ac:dyDescent="0.15">
      <c r="A15" s="19"/>
      <c r="B15" s="20" t="s">
        <v>11</v>
      </c>
      <c r="C15" s="64">
        <v>1.4999999999999999E-2</v>
      </c>
      <c r="D15" s="49">
        <f>C15*C13</f>
        <v>12000</v>
      </c>
    </row>
    <row r="16" spans="1:4" x14ac:dyDescent="0.15">
      <c r="A16" s="16"/>
      <c r="B16" s="18" t="s">
        <v>50</v>
      </c>
      <c r="C16" s="50">
        <v>500</v>
      </c>
      <c r="D16" s="36"/>
    </row>
    <row r="17" spans="1:4" x14ac:dyDescent="0.15">
      <c r="A17" s="19"/>
      <c r="B17" s="20" t="s">
        <v>51</v>
      </c>
      <c r="C17" s="50">
        <v>0</v>
      </c>
      <c r="D17" s="37"/>
    </row>
    <row r="18" spans="1:4" x14ac:dyDescent="0.15">
      <c r="A18" s="16"/>
      <c r="B18" s="18" t="s">
        <v>52</v>
      </c>
      <c r="C18" s="50">
        <v>0</v>
      </c>
      <c r="D18" s="36"/>
    </row>
    <row r="19" spans="1:4" x14ac:dyDescent="0.15">
      <c r="A19" s="19"/>
      <c r="B19" s="20" t="s">
        <v>53</v>
      </c>
      <c r="C19" s="50"/>
      <c r="D19" s="37"/>
    </row>
    <row r="20" spans="1:4" x14ac:dyDescent="0.15">
      <c r="A20" s="16"/>
      <c r="B20" s="18" t="s">
        <v>54</v>
      </c>
      <c r="C20" s="50"/>
      <c r="D20" s="36"/>
    </row>
    <row r="21" spans="1:4" x14ac:dyDescent="0.15">
      <c r="A21" s="19"/>
      <c r="B21" s="20" t="s">
        <v>55</v>
      </c>
      <c r="C21" s="50"/>
      <c r="D21" s="37"/>
    </row>
    <row r="22" spans="1:4" x14ac:dyDescent="0.15">
      <c r="A22" s="16"/>
      <c r="B22" s="18" t="s">
        <v>56</v>
      </c>
      <c r="C22" s="50"/>
      <c r="D22" s="36"/>
    </row>
    <row r="23" spans="1:4" x14ac:dyDescent="0.15">
      <c r="A23" s="19"/>
      <c r="B23" s="20" t="s">
        <v>57</v>
      </c>
      <c r="C23" s="50"/>
      <c r="D23" s="37"/>
    </row>
    <row r="24" spans="1:4" x14ac:dyDescent="0.15">
      <c r="A24" s="16"/>
      <c r="B24" s="18" t="s">
        <v>58</v>
      </c>
      <c r="C24" s="50"/>
      <c r="D24" s="36"/>
    </row>
    <row r="25" spans="1:4" x14ac:dyDescent="0.15">
      <c r="A25" s="19"/>
      <c r="B25" s="20" t="s">
        <v>59</v>
      </c>
      <c r="C25" s="50"/>
      <c r="D25" s="37"/>
    </row>
    <row r="26" spans="1:4" x14ac:dyDescent="0.15">
      <c r="A26" s="16"/>
      <c r="B26" s="18" t="s">
        <v>60</v>
      </c>
      <c r="C26" s="50"/>
      <c r="D26" s="36"/>
    </row>
    <row r="27" spans="1:4" ht="15" thickBot="1" x14ac:dyDescent="0.2">
      <c r="A27" s="19"/>
      <c r="B27" s="20" t="s">
        <v>61</v>
      </c>
      <c r="C27" s="51"/>
      <c r="D27" s="37"/>
    </row>
    <row r="28" spans="1:4" ht="15" thickBot="1" x14ac:dyDescent="0.2">
      <c r="A28" s="16"/>
      <c r="B28" s="17" t="s">
        <v>12</v>
      </c>
      <c r="C28" s="38"/>
      <c r="D28" s="52">
        <f>SUM(C16:C27)</f>
        <v>500</v>
      </c>
    </row>
    <row r="29" spans="1:4" ht="15" thickBot="1" x14ac:dyDescent="0.2">
      <c r="A29" s="19"/>
      <c r="B29" s="21" t="s">
        <v>13</v>
      </c>
      <c r="C29" s="40">
        <v>0.05</v>
      </c>
      <c r="D29" s="49">
        <f>C13*C29</f>
        <v>40000</v>
      </c>
    </row>
    <row r="30" spans="1:4" ht="15" thickBot="1" x14ac:dyDescent="0.2">
      <c r="A30" s="16"/>
      <c r="B30" s="17" t="s">
        <v>14</v>
      </c>
      <c r="C30" s="53">
        <v>200000</v>
      </c>
      <c r="D30" s="52">
        <f>C30</f>
        <v>200000</v>
      </c>
    </row>
    <row r="31" spans="1:4" ht="24" customHeight="1" x14ac:dyDescent="0.15">
      <c r="A31" s="19"/>
      <c r="B31" s="13"/>
      <c r="C31" s="13"/>
      <c r="D31" s="14"/>
    </row>
    <row r="32" spans="1:4" ht="15" customHeight="1" x14ac:dyDescent="0.15">
      <c r="A32" s="71" t="s">
        <v>15</v>
      </c>
      <c r="B32" s="72"/>
      <c r="C32" s="72"/>
      <c r="D32" s="79">
        <f>D13-D15-D28-D29-D30</f>
        <v>547500</v>
      </c>
    </row>
    <row r="33" spans="1:4" ht="15" customHeight="1" thickBot="1" x14ac:dyDescent="0.2">
      <c r="A33" s="73"/>
      <c r="B33" s="74"/>
      <c r="C33" s="74"/>
      <c r="D33" s="80"/>
    </row>
    <row r="34" spans="1:4" x14ac:dyDescent="0.15">
      <c r="A34" s="10"/>
    </row>
    <row r="35" spans="1:4" x14ac:dyDescent="0.15">
      <c r="A35" s="10"/>
    </row>
    <row r="36" spans="1:4" ht="16" customHeight="1" x14ac:dyDescent="0.15">
      <c r="A36" s="69" t="s">
        <v>17</v>
      </c>
      <c r="B36" s="70"/>
      <c r="C36" s="70"/>
      <c r="D36" s="70"/>
    </row>
    <row r="37" spans="1:4" ht="16" customHeight="1" thickBot="1" x14ac:dyDescent="0.2">
      <c r="A37" s="67"/>
      <c r="B37" s="68"/>
      <c r="C37" s="70"/>
      <c r="D37" s="68"/>
    </row>
    <row r="38" spans="1:4" x14ac:dyDescent="0.15">
      <c r="A38" s="15"/>
      <c r="B38" s="23" t="s">
        <v>29</v>
      </c>
      <c r="C38" s="63" t="s">
        <v>44</v>
      </c>
      <c r="D38" s="35"/>
    </row>
    <row r="39" spans="1:4" x14ac:dyDescent="0.15">
      <c r="A39" s="19"/>
      <c r="B39" s="24" t="s">
        <v>18</v>
      </c>
      <c r="C39" s="55">
        <v>200000</v>
      </c>
      <c r="D39" s="54">
        <f>C39</f>
        <v>200000</v>
      </c>
    </row>
    <row r="40" spans="1:4" x14ac:dyDescent="0.15">
      <c r="A40" s="16"/>
      <c r="B40" s="23" t="s">
        <v>27</v>
      </c>
      <c r="C40" s="41">
        <v>45245</v>
      </c>
      <c r="D40" s="36"/>
    </row>
    <row r="41" spans="1:4" x14ac:dyDescent="0.15">
      <c r="A41" s="19"/>
      <c r="B41" s="24" t="s">
        <v>22</v>
      </c>
      <c r="C41" s="55">
        <v>100000</v>
      </c>
      <c r="D41" s="54">
        <f>C41</f>
        <v>100000</v>
      </c>
    </row>
    <row r="42" spans="1:4" x14ac:dyDescent="0.15">
      <c r="A42" s="16"/>
      <c r="B42" s="23" t="s">
        <v>20</v>
      </c>
      <c r="C42" s="55">
        <v>0</v>
      </c>
      <c r="D42" s="56">
        <f>C42</f>
        <v>0</v>
      </c>
    </row>
    <row r="43" spans="1:4" x14ac:dyDescent="0.15">
      <c r="A43" s="19"/>
      <c r="B43" s="24" t="s">
        <v>19</v>
      </c>
      <c r="C43" s="55">
        <v>10000</v>
      </c>
      <c r="D43" s="54">
        <f>C43</f>
        <v>10000</v>
      </c>
    </row>
    <row r="44" spans="1:4" ht="16" customHeight="1" x14ac:dyDescent="0.15">
      <c r="A44" s="16"/>
      <c r="B44" s="23" t="s">
        <v>21</v>
      </c>
      <c r="C44" s="57">
        <f>C59</f>
        <v>250</v>
      </c>
      <c r="D44" s="56">
        <f>C44</f>
        <v>250</v>
      </c>
    </row>
    <row r="45" spans="1:4" ht="15" thickBot="1" x14ac:dyDescent="0.2">
      <c r="A45" s="19"/>
      <c r="B45" s="24" t="s">
        <v>25</v>
      </c>
      <c r="C45" s="42">
        <v>1.4999999999999999E-2</v>
      </c>
      <c r="D45" s="54">
        <f>D39*C45</f>
        <v>3000</v>
      </c>
    </row>
    <row r="46" spans="1:4" x14ac:dyDescent="0.15">
      <c r="A46" s="16"/>
      <c r="B46" s="23"/>
      <c r="C46" s="43"/>
      <c r="D46" s="39"/>
    </row>
    <row r="47" spans="1:4" ht="16" customHeight="1" x14ac:dyDescent="0.15">
      <c r="A47" s="19"/>
      <c r="B47" s="24" t="s">
        <v>23</v>
      </c>
      <c r="C47" s="44"/>
      <c r="D47" s="58">
        <f>MAX(D42+D43,0)</f>
        <v>10000</v>
      </c>
    </row>
    <row r="48" spans="1:4" x14ac:dyDescent="0.15">
      <c r="A48" s="19"/>
      <c r="B48" s="13"/>
      <c r="C48" s="13"/>
      <c r="D48" s="14"/>
    </row>
    <row r="49" spans="1:11" ht="16" customHeight="1" x14ac:dyDescent="0.15">
      <c r="A49" s="71" t="s">
        <v>24</v>
      </c>
      <c r="B49" s="72"/>
      <c r="C49" s="72"/>
      <c r="D49" s="75">
        <f>MIN(D39-D41-D47+D45,D32)</f>
        <v>93000</v>
      </c>
      <c r="H49" s="11"/>
      <c r="I49" s="11"/>
      <c r="J49" s="11"/>
      <c r="K49" s="11"/>
    </row>
    <row r="50" spans="1:11" ht="16" customHeight="1" thickBot="1" x14ac:dyDescent="0.2">
      <c r="A50" s="73"/>
      <c r="B50" s="74"/>
      <c r="C50" s="74"/>
      <c r="D50" s="76"/>
      <c r="H50" s="11"/>
      <c r="I50" s="11"/>
      <c r="J50" s="11"/>
      <c r="K50" s="11"/>
    </row>
    <row r="51" spans="1:11" ht="21" customHeight="1" x14ac:dyDescent="0.15"/>
    <row r="52" spans="1:11" ht="15" customHeight="1" x14ac:dyDescent="0.15">
      <c r="A52" s="70" t="s">
        <v>4</v>
      </c>
      <c r="B52" s="70"/>
      <c r="C52" s="70"/>
      <c r="D52" s="70"/>
    </row>
    <row r="53" spans="1:11" ht="15" thickBot="1" x14ac:dyDescent="0.2">
      <c r="A53" s="68"/>
      <c r="B53" s="68"/>
      <c r="C53" s="68"/>
      <c r="D53" s="68"/>
      <c r="F53" s="12"/>
    </row>
    <row r="54" spans="1:11" ht="15" thickBot="1" x14ac:dyDescent="0.2">
      <c r="A54" s="19"/>
      <c r="B54" s="13"/>
      <c r="C54" s="13"/>
      <c r="D54" s="14"/>
    </row>
    <row r="55" spans="1:11" x14ac:dyDescent="0.15">
      <c r="A55" s="16"/>
      <c r="B55" s="33" t="s">
        <v>5</v>
      </c>
      <c r="C55" s="59">
        <f>MIN(D49,D32)</f>
        <v>93000</v>
      </c>
      <c r="D55" s="29" t="str">
        <f>IF(C61&gt;=0.55,"Reduce Bridge Fee","")</f>
        <v/>
      </c>
    </row>
    <row r="56" spans="1:11" x14ac:dyDescent="0.15">
      <c r="A56" s="19"/>
      <c r="B56" s="34" t="s">
        <v>3</v>
      </c>
      <c r="C56" s="45">
        <f>C14-C40</f>
        <v>31</v>
      </c>
      <c r="D56" s="25"/>
    </row>
    <row r="57" spans="1:11" x14ac:dyDescent="0.15">
      <c r="A57" s="16"/>
      <c r="B57" s="33" t="s">
        <v>2</v>
      </c>
      <c r="C57" s="46">
        <v>0.112</v>
      </c>
      <c r="D57" s="30" t="s">
        <v>49</v>
      </c>
    </row>
    <row r="58" spans="1:11" x14ac:dyDescent="0.15">
      <c r="A58" s="19"/>
      <c r="B58" s="34" t="s">
        <v>7</v>
      </c>
      <c r="C58" s="60">
        <f>ROUND((C57/365*C56*C55),2)</f>
        <v>884.65</v>
      </c>
      <c r="D58" s="25"/>
    </row>
    <row r="59" spans="1:11" x14ac:dyDescent="0.15">
      <c r="A59" s="16"/>
      <c r="B59" s="33" t="s">
        <v>6</v>
      </c>
      <c r="C59" s="61">
        <f>IF(D9="AVEO", 1000,Sheet2!C8)</f>
        <v>250</v>
      </c>
      <c r="D59" s="31" t="str">
        <f>IF(C61&gt;=0.55,(C55*C56*0.55/365)-(C55*C57*C56/365),"")</f>
        <v/>
      </c>
    </row>
    <row r="60" spans="1:11" x14ac:dyDescent="0.15">
      <c r="A60" s="19"/>
      <c r="B60" s="34" t="s">
        <v>0</v>
      </c>
      <c r="C60" s="62">
        <f>ROUND((C57/365*C56*C55)+C59,2)</f>
        <v>1134.6500000000001</v>
      </c>
      <c r="D60" s="25"/>
    </row>
    <row r="61" spans="1:11" x14ac:dyDescent="0.15">
      <c r="A61" s="16"/>
      <c r="B61" s="33" t="s">
        <v>1</v>
      </c>
      <c r="C61" s="47">
        <f>C60/C55/C56*365</f>
        <v>0.14365149150190773</v>
      </c>
      <c r="D61" s="29" t="str">
        <f>IF(C61&gt;=0.55,"Reduce Bridge Fee","")</f>
        <v/>
      </c>
    </row>
    <row r="62" spans="1:11" x14ac:dyDescent="0.15">
      <c r="A62" s="19"/>
      <c r="B62" s="34" t="s">
        <v>63</v>
      </c>
      <c r="C62" s="62">
        <f>C55+(C55*C57*C56/365)</f>
        <v>93884.646575342471</v>
      </c>
      <c r="D62" s="25"/>
    </row>
    <row r="63" spans="1:11" ht="15" thickBot="1" x14ac:dyDescent="0.2">
      <c r="A63" s="16"/>
      <c r="B63" s="33" t="s">
        <v>30</v>
      </c>
      <c r="C63" s="48">
        <f>((C30+C41+C55)/(C13+C39))</f>
        <v>0.39300000000000002</v>
      </c>
      <c r="D63" s="32" t="str">
        <f>IF(C63&gt;90%,"CLTV cannot exceed 90%","")</f>
        <v/>
      </c>
    </row>
    <row r="64" spans="1:11" ht="15" thickBot="1" x14ac:dyDescent="0.2">
      <c r="A64" s="26"/>
      <c r="B64" s="27"/>
      <c r="C64" s="27"/>
      <c r="D64" s="28"/>
    </row>
    <row r="67" spans="1:1" ht="21" x14ac:dyDescent="0.15">
      <c r="A67" s="22" t="s">
        <v>62</v>
      </c>
    </row>
  </sheetData>
  <sheetProtection algorithmName="SHA-512" hashValue="kaGVMPqVAjW4cqNtqoQlU3y0ONrkzB3srdr+78RKqxXJWLrnXHgvYlRTIjVriSVUENwCEuRXI8OPN0WTpFtDkQ==" saltValue="BOaz2Qowa/nYp/N7RLQ4cg==" spinCount="100000" sheet="1" objects="1" scenarios="1" selectLockedCells="1"/>
  <mergeCells count="8">
    <mergeCell ref="A8:B9"/>
    <mergeCell ref="A36:D37"/>
    <mergeCell ref="A52:D53"/>
    <mergeCell ref="A49:C50"/>
    <mergeCell ref="D49:D50"/>
    <mergeCell ref="A10:D11"/>
    <mergeCell ref="A32:C33"/>
    <mergeCell ref="D32:D33"/>
  </mergeCells>
  <pageMargins left="0.7" right="0.7" top="0.75" bottom="0.75" header="0.3" footer="0.3"/>
  <pageSetup orientation="portrait" horizontalDpi="4294967292" verticalDpi="4294967292" r:id="rId1"/>
  <ignoredErrors>
    <ignoredError sqref="C59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AF0A3DD-B61B-4C54-8CD0-76E1B423358C}">
          <x14:formula1>
            <xm:f>Sheet2!$A$2:$A$3</xm:f>
          </x14:formula1>
          <xm:sqref>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A4BE8-1E06-4885-B5B2-509FE3B7B18B}">
  <dimension ref="A1:I8"/>
  <sheetViews>
    <sheetView workbookViewId="0">
      <selection activeCell="A4" sqref="A4"/>
    </sheetView>
  </sheetViews>
  <sheetFormatPr baseColWidth="10" defaultColWidth="8.83203125" defaultRowHeight="15" x14ac:dyDescent="0.2"/>
  <cols>
    <col min="2" max="2" width="24.5" bestFit="1" customWidth="1"/>
    <col min="3" max="3" width="11.5" bestFit="1" customWidth="1"/>
    <col min="4" max="9" width="12.5" bestFit="1" customWidth="1"/>
  </cols>
  <sheetData>
    <row r="1" spans="1:9" x14ac:dyDescent="0.2">
      <c r="A1" t="s">
        <v>45</v>
      </c>
      <c r="B1" t="s">
        <v>42</v>
      </c>
    </row>
    <row r="2" spans="1:9" x14ac:dyDescent="0.2">
      <c r="A2" t="s">
        <v>46</v>
      </c>
      <c r="C2" s="81" t="s">
        <v>31</v>
      </c>
      <c r="D2" s="81"/>
      <c r="E2" s="81" t="s">
        <v>32</v>
      </c>
      <c r="F2" s="81"/>
      <c r="G2" s="81" t="s">
        <v>33</v>
      </c>
      <c r="H2" s="81"/>
      <c r="I2" t="s">
        <v>34</v>
      </c>
    </row>
    <row r="3" spans="1:9" x14ac:dyDescent="0.2">
      <c r="A3" t="s">
        <v>47</v>
      </c>
      <c r="C3" s="1" t="s">
        <v>35</v>
      </c>
      <c r="D3" s="1" t="s">
        <v>36</v>
      </c>
      <c r="E3" s="1" t="s">
        <v>37</v>
      </c>
      <c r="F3" s="1" t="s">
        <v>36</v>
      </c>
      <c r="G3" s="1" t="s">
        <v>37</v>
      </c>
      <c r="H3" s="1" t="s">
        <v>36</v>
      </c>
      <c r="I3" s="1" t="s">
        <v>37</v>
      </c>
    </row>
    <row r="4" spans="1:9" x14ac:dyDescent="0.2">
      <c r="B4" t="s">
        <v>41</v>
      </c>
      <c r="C4" s="4">
        <v>10000</v>
      </c>
      <c r="D4" s="4">
        <v>150000</v>
      </c>
      <c r="E4" s="4">
        <v>150000</v>
      </c>
      <c r="F4" s="4">
        <v>300000</v>
      </c>
      <c r="G4" s="4">
        <v>300000</v>
      </c>
      <c r="H4" s="4">
        <v>600000</v>
      </c>
      <c r="I4" s="4">
        <v>600000</v>
      </c>
    </row>
    <row r="5" spans="1:9" x14ac:dyDescent="0.2">
      <c r="B5" t="s">
        <v>40</v>
      </c>
      <c r="C5" s="4">
        <v>250</v>
      </c>
      <c r="D5" s="4"/>
      <c r="E5" s="4">
        <v>500</v>
      </c>
      <c r="F5" s="4"/>
      <c r="G5" s="4">
        <v>750</v>
      </c>
      <c r="H5" s="4"/>
      <c r="I5" s="4">
        <v>1000</v>
      </c>
    </row>
    <row r="7" spans="1:9" x14ac:dyDescent="0.2">
      <c r="B7" t="s">
        <v>38</v>
      </c>
      <c r="C7" t="s">
        <v>39</v>
      </c>
    </row>
    <row r="8" spans="1:9" x14ac:dyDescent="0.2">
      <c r="B8" s="2">
        <f>Sheet1!C55</f>
        <v>93000</v>
      </c>
      <c r="C8" s="3">
        <f>IF(B8&gt;(C4-1),IF(B8&lt;=$D$4,C5,IF(B8&lt;=$F$4,E5,IF(B8&lt;=$H$4,G5,IF(B8&gt;$I$4,I5)))),"Bridge loan below minimum")</f>
        <v>250</v>
      </c>
    </row>
  </sheetData>
  <mergeCells count="3">
    <mergeCell ref="C2:D2"/>
    <mergeCell ref="E2:F2"/>
    <mergeCell ref="G2:H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75254818D1374DB32087120538A2C2" ma:contentTypeVersion="1" ma:contentTypeDescription="Create a new document." ma:contentTypeScope="" ma:versionID="27294eb6cdce3ca7396fbe1425585dbe">
  <xsd:schema xmlns:xsd="http://www.w3.org/2001/XMLSchema" xmlns:xs="http://www.w3.org/2001/XMLSchema" xmlns:p="http://schemas.microsoft.com/office/2006/metadata/properties" xmlns:ns2="cca69fa2-91f2-4a61-a517-f801c9d290e8" xmlns:ns3="687ed480-4647-4fc0-9b7f-a7eface8da03" targetNamespace="http://schemas.microsoft.com/office/2006/metadata/properties" ma:root="true" ma:fieldsID="7d2c85415454eefeccf6cb0e8ab74e60" ns2:_="" ns3:_="">
    <xsd:import namespace="cca69fa2-91f2-4a61-a517-f801c9d290e8"/>
    <xsd:import namespace="687ed480-4647-4fc0-9b7f-a7eface8da0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ocument_x0020_Typ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a69fa2-91f2-4a61-a517-f801c9d290e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7ed480-4647-4fc0-9b7f-a7eface8da03" elementFormDefault="qualified">
    <xsd:import namespace="http://schemas.microsoft.com/office/2006/documentManagement/types"/>
    <xsd:import namespace="http://schemas.microsoft.com/office/infopath/2007/PartnerControls"/>
    <xsd:element name="Document_x0020_Type" ma:index="11" nillable="true" ma:displayName="Document Type" ma:default="Worksheet" ma:format="Dropdown" ma:internalName="Document_x0020_Type">
      <xsd:simpleType>
        <xsd:restriction base="dms:Choice">
          <xsd:enumeration value="Worksheet"/>
          <xsd:enumeration value="Calculator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Type xmlns="687ed480-4647-4fc0-9b7f-a7eface8da03">Calculator</Document_x0020_Type>
  </documentManagement>
</p:properties>
</file>

<file path=customXml/itemProps1.xml><?xml version="1.0" encoding="utf-8"?>
<ds:datastoreItem xmlns:ds="http://schemas.openxmlformats.org/officeDocument/2006/customXml" ds:itemID="{0420F1E9-B5FF-438A-8816-7BCF5C6CD7D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8CFE02DD-F0B4-4DD9-A28B-3E80BB5A1550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FE4E8C65-CD91-4056-9F75-0E31B6696C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3267C68-84A2-4611-AB85-84A9AC56DE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ca69fa2-91f2-4a61-a517-f801c9d290e8"/>
    <ds:schemaRef ds:uri="687ed480-4647-4fc0-9b7f-a7eface8da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D3AC45CF-CDA1-40B2-A10A-1D58726EA1E9}">
  <ds:schemaRefs>
    <ds:schemaRef ds:uri="687ed480-4647-4fc0-9b7f-a7eface8da03"/>
    <ds:schemaRef ds:uri="http://purl.org/dc/dcmitype/"/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cca69fa2-91f2-4a61-a517-f801c9d290e8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Bridge Worksheet 6-19-2017</dc:title>
  <dc:creator>John Slater</dc:creator>
  <cp:lastModifiedBy>Aaron Dos Santos</cp:lastModifiedBy>
  <cp:lastPrinted>2017-04-11T18:10:06Z</cp:lastPrinted>
  <dcterms:created xsi:type="dcterms:W3CDTF">2013-02-21T18:45:18Z</dcterms:created>
  <dcterms:modified xsi:type="dcterms:W3CDTF">2024-03-19T16:15:23Z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1bb60174-4e58-40bf-9cf3-2ee61abf6dc2</vt:lpwstr>
  </property>
  <property fmtid="{D5CDD505-2E9C-101B-9397-08002B2CF9AE}" pid="3" name="ContentTypeId">
    <vt:lpwstr>0x010100053B3BA81591D249971F83283CAD5AC800EFD21C2947505745A7F84B403F78D767</vt:lpwstr>
  </property>
  <property fmtid="{D5CDD505-2E9C-101B-9397-08002B2CF9AE}" pid="4" name="_dlc_policyId">
    <vt:lpwstr>0x010100053B3BA81591D249971F83283CAD5AC800EFD21C2947505745A7F84B403F78D767|945378294</vt:lpwstr>
  </property>
  <property fmtid="{D5CDD505-2E9C-101B-9397-08002B2CF9AE}" pid="5" name="ItemRetentionFormula">
    <vt:lpwstr>&lt;formula id="Microsoft.Office.RecordsManagement.PolicyFeatures.Expiration.Formula.BuiltIn"&gt;&lt;number&gt;1&lt;/number&gt;&lt;property&gt;Delete_x005f_x0020_Date&lt;/property&gt;&lt;propertyId&gt;37f987dc-71c4-4780-aed2-5cb154f0a010&lt;/propertyId&gt;&lt;period&gt;days&lt;/period&gt;&lt;/formula&gt;</vt:lpwstr>
  </property>
  <property fmtid="{D5CDD505-2E9C-101B-9397-08002B2CF9AE}" pid="6" name="EmailHeaders">
    <vt:lpwstr>x-sender: Samantha.Feldman@cmls.ca_x000d_
x-receiver: MortgageDocuments@CMLS-APP04.cmls.ca_x000d_
Received: from CMLSCASHUB1.cmls.ca ([209.207.71.19]) by CMLS-APP04.cmls.ca with Microsoft SMTPSVC(7.5.7601.17514);_x000d_
	 Tue, 29 Jul 2014 09:14:07 -0400_x000d_
Received: from CML</vt:lpwstr>
  </property>
  <property fmtid="{D5CDD505-2E9C-101B-9397-08002B2CF9AE}" pid="7" name="EmailSender">
    <vt:lpwstr>&lt;a href="mailto:Samantha.Feldman@cmls.ca"&gt;Samantha.Feldman@cmls.ca&lt;/a&gt;</vt:lpwstr>
  </property>
  <property fmtid="{D5CDD505-2E9C-101B-9397-08002B2CF9AE}" pid="8" name="EmailTo">
    <vt:lpwstr>SharePoint-MortgageDocuments-External &amp;lt;MortgageDocuments@CMLS.ca&amp;gt;</vt:lpwstr>
  </property>
  <property fmtid="{D5CDD505-2E9C-101B-9397-08002B2CF9AE}" pid="9" name="EmailFrom">
    <vt:lpwstr>Samantha Feldman &lt;Samantha.Feldman@cmls.ca&gt;</vt:lpwstr>
  </property>
  <property fmtid="{D5CDD505-2E9C-101B-9397-08002B2CF9AE}" pid="10" name="EmailSubject">
    <vt:lpwstr>C000018261</vt:lpwstr>
  </property>
  <property fmtid="{D5CDD505-2E9C-101B-9397-08002B2CF9AE}" pid="11" name="WorkflowCreationPath">
    <vt:lpwstr>bbbae31d-b624-4c49-994d-a472c6a1b581,3;bbbae31d-b624-4c49-994d-a472c6a1b581,3;bbbae31d-b624-4c49-994d-a472c6a1b581,3;bbbae31d-b624-4c49-994d-a472c6a1b581,3;bbbae31d-b624-4c49-994d-a472c6a1b581,3;a75b8f5e-fe3c-4714-8c3e-34434a202a9f,4;</vt:lpwstr>
  </property>
  <property fmtid="{D5CDD505-2E9C-101B-9397-08002B2CF9AE}" pid="12" name="_dlc_DocId">
    <vt:lpwstr>QC5TKKHZ7X6N-111-23</vt:lpwstr>
  </property>
  <property fmtid="{D5CDD505-2E9C-101B-9397-08002B2CF9AE}" pid="13" name="_dlc_DocIdUrl">
    <vt:lpwstr>http://cmls-app04:1000/CompRes/_layouts/DocIdRedir.aspx?ID=QC5TKKHZ7X6N-111-23, QC5TKKHZ7X6N-111-23</vt:lpwstr>
  </property>
  <property fmtid="{D5CDD505-2E9C-101B-9397-08002B2CF9AE}" pid="14" name="Delete Date">
    <vt:lpwstr/>
  </property>
  <property fmtid="{D5CDD505-2E9C-101B-9397-08002B2CF9AE}" pid="15" name="Processing Status">
    <vt:lpwstr>Assigned</vt:lpwstr>
  </property>
  <property fmtid="{D5CDD505-2E9C-101B-9397-08002B2CF9AE}" pid="16" name="AssignedTo">
    <vt:lpwstr>233;#Samantha Feldman</vt:lpwstr>
  </property>
  <property fmtid="{D5CDD505-2E9C-101B-9397-08002B2CF9AE}" pid="17" name="LoanNo0">
    <vt:lpwstr>C000018261</vt:lpwstr>
  </property>
  <property fmtid="{D5CDD505-2E9C-101B-9397-08002B2CF9AE}" pid="18" name="Reviewed Date">
    <vt:lpwstr/>
  </property>
  <property fmtid="{D5CDD505-2E9C-101B-9397-08002B2CF9AE}" pid="19" name="Validation Message">
    <vt:lpwstr/>
  </property>
  <property fmtid="{D5CDD505-2E9C-101B-9397-08002B2CF9AE}" pid="20" name="Follow Up Date">
    <vt:lpwstr/>
  </property>
  <property fmtid="{D5CDD505-2E9C-101B-9397-08002B2CF9AE}" pid="21" name="Document Source">
    <vt:lpwstr>Outgoing</vt:lpwstr>
  </property>
  <property fmtid="{D5CDD505-2E9C-101B-9397-08002B2CF9AE}" pid="22" name="Reviewed By">
    <vt:lpwstr/>
  </property>
  <property fmtid="{D5CDD505-2E9C-101B-9397-08002B2CF9AE}" pid="23" name="PrimaryDocument">
    <vt:lpwstr/>
  </property>
  <property fmtid="{D5CDD505-2E9C-101B-9397-08002B2CF9AE}" pid="24" name="Additional Documents">
    <vt:lpwstr/>
  </property>
  <property fmtid="{D5CDD505-2E9C-101B-9397-08002B2CF9AE}" pid="25" name="MSIP_Label_cf597757-257c-444e-a033-6b4031aecc7b_Enabled">
    <vt:lpwstr>true</vt:lpwstr>
  </property>
  <property fmtid="{D5CDD505-2E9C-101B-9397-08002B2CF9AE}" pid="26" name="MSIP_Label_cf597757-257c-444e-a033-6b4031aecc7b_SetDate">
    <vt:lpwstr>2023-11-08T21:51:02Z</vt:lpwstr>
  </property>
  <property fmtid="{D5CDD505-2E9C-101B-9397-08002B2CF9AE}" pid="27" name="MSIP_Label_cf597757-257c-444e-a033-6b4031aecc7b_Method">
    <vt:lpwstr>Standard</vt:lpwstr>
  </property>
  <property fmtid="{D5CDD505-2E9C-101B-9397-08002B2CF9AE}" pid="28" name="MSIP_Label_cf597757-257c-444e-a033-6b4031aecc7b_Name">
    <vt:lpwstr>defa4170-0d19-0005-0004-bc88714345d2</vt:lpwstr>
  </property>
  <property fmtid="{D5CDD505-2E9C-101B-9397-08002B2CF9AE}" pid="29" name="MSIP_Label_cf597757-257c-444e-a033-6b4031aecc7b_SiteId">
    <vt:lpwstr>5975e449-ac32-41a0-bedd-993b9c352147</vt:lpwstr>
  </property>
  <property fmtid="{D5CDD505-2E9C-101B-9397-08002B2CF9AE}" pid="30" name="MSIP_Label_cf597757-257c-444e-a033-6b4031aecc7b_ActionId">
    <vt:lpwstr>e3765af2-58a7-415c-b273-9b1fe319cf3d</vt:lpwstr>
  </property>
  <property fmtid="{D5CDD505-2E9C-101B-9397-08002B2CF9AE}" pid="31" name="MSIP_Label_cf597757-257c-444e-a033-6b4031aecc7b_ContentBits">
    <vt:lpwstr>0</vt:lpwstr>
  </property>
</Properties>
</file>