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Residential Origination\AVEO\"/>
    </mc:Choice>
  </mc:AlternateContent>
  <xr:revisionPtr revIDLastSave="0" documentId="8_{445D7F1D-60E2-40C8-80D9-EB5691AE56B2}" xr6:coauthVersionLast="45" xr6:coauthVersionMax="45" xr10:uidLastSave="{00000000-0000-0000-0000-000000000000}"/>
  <workbookProtection workbookAlgorithmName="SHA-512" workbookHashValue="wwIJFYOqaXcTI4V1nZ4AsVzdhM7BdRm1csZZ2vw7xx/AYCYqlm9CL7DMI/hQAHTbmLed8YdvNDzRZ2V3dbuXeQ==" workbookSaltValue="hemY26JAMwBDb3ZF8eTmAg==" workbookSpinCount="100000" lockStructure="1"/>
  <bookViews>
    <workbookView xWindow="3120" yWindow="1428" windowWidth="23040" windowHeight="12204" xr2:uid="{00000000-000D-0000-FFFF-FFFF00000000}"/>
  </bookViews>
  <sheets>
    <sheet name="Worksheet" sheetId="1" r:id="rId1"/>
  </sheets>
  <definedNames>
    <definedName name="_xlnm.Print_Area" localSheetId="0">Worksheet!$A$1:$J$52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4" i="1" l="1"/>
  <c r="G43" i="1"/>
  <c r="G44" i="1" s="1"/>
  <c r="G47" i="1" s="1"/>
  <c r="F43" i="1"/>
  <c r="F44" i="1" s="1"/>
  <c r="F47" i="1" s="1"/>
  <c r="E43" i="1"/>
  <c r="E44" i="1" s="1"/>
  <c r="E47" i="1" s="1"/>
  <c r="C43" i="1"/>
  <c r="C45" i="1" l="1"/>
  <c r="C46" i="1" s="1"/>
  <c r="C47" i="1"/>
  <c r="E45" i="1"/>
  <c r="E46" i="1" s="1"/>
  <c r="F45" i="1"/>
  <c r="F46" i="1" s="1"/>
  <c r="G45" i="1"/>
  <c r="G46" i="1" s="1"/>
  <c r="D43" i="1"/>
  <c r="D44" i="1" l="1"/>
  <c r="D47" i="1" s="1"/>
  <c r="I3" i="1"/>
  <c r="D45" i="1" l="1"/>
  <c r="D46" i="1" s="1"/>
  <c r="I46" i="1" s="1"/>
  <c r="G15" i="1"/>
  <c r="F15" i="1"/>
  <c r="F16" i="1" s="1"/>
  <c r="E15" i="1"/>
  <c r="D15" i="1"/>
  <c r="C15" i="1"/>
  <c r="F18" i="1"/>
  <c r="F32" i="1" s="1"/>
  <c r="F11" i="1"/>
  <c r="I45" i="1" l="1"/>
  <c r="F36" i="1"/>
  <c r="F30" i="1"/>
  <c r="F50" i="1" s="1"/>
  <c r="F52" i="1" s="1"/>
  <c r="F19" i="1"/>
  <c r="F51" i="1" l="1"/>
  <c r="F37" i="1"/>
  <c r="F40" i="1" s="1"/>
  <c r="F38" i="1"/>
  <c r="F39" i="1" s="1"/>
  <c r="D16" i="1" l="1"/>
  <c r="E16" i="1"/>
  <c r="G16" i="1"/>
  <c r="C16" i="1"/>
  <c r="C36" i="1" s="1"/>
  <c r="C18" i="1"/>
  <c r="C19" i="1" s="1"/>
  <c r="D18" i="1"/>
  <c r="D19" i="1" s="1"/>
  <c r="E18" i="1"/>
  <c r="E19" i="1" s="1"/>
  <c r="G18" i="1"/>
  <c r="G19" i="1" s="1"/>
  <c r="C11" i="1"/>
  <c r="D11" i="1"/>
  <c r="E11" i="1"/>
  <c r="G11" i="1"/>
  <c r="D32" i="1" l="1"/>
  <c r="G32" i="1"/>
  <c r="E32" i="1"/>
  <c r="C32" i="1"/>
  <c r="E36" i="1"/>
  <c r="E30" i="1"/>
  <c r="E50" i="1" s="1"/>
  <c r="E52" i="1" s="1"/>
  <c r="G30" i="1"/>
  <c r="G50" i="1" s="1"/>
  <c r="G52" i="1" s="1"/>
  <c r="G36" i="1"/>
  <c r="D36" i="1"/>
  <c r="C30" i="1" l="1"/>
  <c r="C50" i="1" s="1"/>
  <c r="C52" i="1" s="1"/>
  <c r="G37" i="1"/>
  <c r="G51" i="1"/>
  <c r="E51" i="1"/>
  <c r="E37" i="1"/>
  <c r="E40" i="1" s="1"/>
  <c r="D30" i="1"/>
  <c r="D50" i="1" s="1"/>
  <c r="D52" i="1" s="1"/>
  <c r="E38" i="1" l="1"/>
  <c r="E39" i="1" s="1"/>
  <c r="G38" i="1"/>
  <c r="G39" i="1" s="1"/>
  <c r="G40" i="1"/>
  <c r="C37" i="1"/>
  <c r="C40" i="1" s="1"/>
  <c r="C51" i="1"/>
  <c r="D37" i="1"/>
  <c r="D38" i="1" l="1"/>
  <c r="D39" i="1" s="1"/>
  <c r="I39" i="1" s="1"/>
  <c r="D40" i="1"/>
  <c r="C38" i="1"/>
  <c r="C39" i="1" s="1"/>
  <c r="D51" i="1"/>
  <c r="I51" i="1" s="1"/>
  <c r="I50" i="1"/>
  <c r="I38" i="1" l="1"/>
</calcChain>
</file>

<file path=xl/sharedStrings.xml><?xml version="1.0" encoding="utf-8"?>
<sst xmlns="http://schemas.openxmlformats.org/spreadsheetml/2006/main" count="76" uniqueCount="53">
  <si>
    <t>Street Address</t>
  </si>
  <si>
    <t>Mortgage Exposure (LTV)</t>
  </si>
  <si>
    <t>Existing Mortgage Debt ($)</t>
  </si>
  <si>
    <t>Estimated Property Value ($)</t>
  </si>
  <si>
    <t>PROPERTY INFORMATION</t>
  </si>
  <si>
    <t>Net Revenue</t>
  </si>
  <si>
    <t>A</t>
  </si>
  <si>
    <t>PROPERTY REVENUE</t>
  </si>
  <si>
    <t>City or Municipality</t>
  </si>
  <si>
    <t>B</t>
  </si>
  <si>
    <t>Unit # (if applicable)</t>
  </si>
  <si>
    <t>Annual Mortgage Payment(s) P+I</t>
  </si>
  <si>
    <t>Condo Fees (if applicable, 100% must be used)</t>
  </si>
  <si>
    <t>Total Expenses</t>
  </si>
  <si>
    <t>1066 Hastings St</t>
  </si>
  <si>
    <t>Vancouver</t>
  </si>
  <si>
    <t>DEBT SERVICE COVERAGE RATIO</t>
  </si>
  <si>
    <t>MONTHLY NET SURPLUS or DEFICIT (C/12)</t>
  </si>
  <si>
    <t>ANNUAL NET SURPLUS or DEFICIT (A-B)</t>
  </si>
  <si>
    <r>
      <t xml:space="preserve">PROPERTY EXPENSES </t>
    </r>
    <r>
      <rPr>
        <sz val="14"/>
        <color indexed="56"/>
        <rFont val="EngraversGothic BT"/>
        <family val="2"/>
      </rPr>
      <t>(REMEMBER TO USE ANNUAL FIGURES)</t>
    </r>
  </si>
  <si>
    <t>C</t>
  </si>
  <si>
    <t>Example</t>
  </si>
  <si>
    <t>Property 1</t>
  </si>
  <si>
    <t>Property 2</t>
  </si>
  <si>
    <t>Property 3</t>
  </si>
  <si>
    <t>Borrower name:</t>
  </si>
  <si>
    <t>/year</t>
  </si>
  <si>
    <t>/month</t>
  </si>
  <si>
    <t>TOTAL</t>
  </si>
  <si>
    <t>Gross Annual Rent - AVEO (adjusted to 80%)</t>
  </si>
  <si>
    <t>Property Taxes</t>
  </si>
  <si>
    <t>Gross Annual Rent</t>
  </si>
  <si>
    <t>Less Vacancy - AVEO (0%)</t>
  </si>
  <si>
    <t>Maintenance - AVEO (0% of adjusted gross rent)</t>
  </si>
  <si>
    <t>Total Expenses :</t>
  </si>
  <si>
    <t>Net Revenue :</t>
  </si>
  <si>
    <t xml:space="preserve">ANNUAL NET SURPLUS or DEFICIT </t>
  </si>
  <si>
    <t>SUMMARY - Non Subject &amp;  Non Conforming (Flex65 &amp; Equity)</t>
  </si>
  <si>
    <t>SUMMARY - Non Subject (AVEO)</t>
  </si>
  <si>
    <t>Fire Insurance</t>
  </si>
  <si>
    <t>Property 4</t>
  </si>
  <si>
    <t>Maintenance (Use the greater of the actual or $1,200/unit)</t>
  </si>
  <si>
    <t>Less Vacancy (4% Gross Annual Rent)</t>
  </si>
  <si>
    <t>Management Fee (if applicable, 100% must be used)</t>
  </si>
  <si>
    <t>Utilities ($0 if tenant pays, or use greater of actual or $900)</t>
  </si>
  <si>
    <t>Heat ($0 if tenant pays. Otherwise, greater of actual or $1200 for SFD/$500 for Strata)</t>
  </si>
  <si>
    <t>MONTHLY NET SURPLUS or DEFICIT ((A-B)/12)</t>
  </si>
  <si>
    <t>C000</t>
  </si>
  <si>
    <t>Aveo mortgage number:</t>
  </si>
  <si>
    <t>Disclaimer: Calculations are for estimation only.  Final values will be provided by Aveo by CMLS Financial.</t>
  </si>
  <si>
    <t>SUMMARY - Non Subject (No Stress)</t>
  </si>
  <si>
    <t>Net Revenue (90% of Gross Annaul Rent):</t>
  </si>
  <si>
    <t>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</si>
</sst>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_);\(&quot;$&quot;#,##0.00\)"/>
    <numFmt numFmtId="165" formatCode="&quot;$&quot;#,##0"/>
    <numFmt numFmtId="166" formatCode="0.0%"/>
  </numFmts>
  <fonts count="18">
    <font>
      <sz val="12"/>
      <name val="Arial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2"/>
      <name val="EngraversGothic BT"/>
      <family val="2"/>
    </font>
    <font>
      <sz val="14"/>
      <color indexed="56"/>
      <name val="EngraversGothic BT"/>
      <family val="2"/>
    </font>
    <font>
      <sz val="12"/>
      <name val="Arial"/>
      <family val="2"/>
    </font>
    <font>
      <b/>
      <sz val="11"/>
      <name val="Arial"/>
      <family val="2"/>
    </font>
    <font>
      <u/>
      <sz val="12"/>
      <color theme="10"/>
      <name val="Arial"/>
      <family val="2"/>
    </font>
    <font>
      <b/>
      <sz val="14"/>
      <color rgb="FF002060"/>
      <name val="EngraversGothic BT"/>
      <family val="2"/>
    </font>
    <font>
      <b/>
      <sz val="12"/>
      <color theme="1"/>
      <name val="Arial Narrow"/>
      <family val="2"/>
    </font>
    <font>
      <sz val="10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220740379042"/>
        </stop>
      </gradient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164" fontId="2" fillId="0" borderId="0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6" fillId="0" borderId="0" xfId="0" applyFont="1" applyProtection="1"/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wrapText="1"/>
    </xf>
    <xf numFmtId="0" fontId="15" fillId="0" borderId="0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7" fillId="0" borderId="0" xfId="0" applyFont="1"/>
    <xf numFmtId="0" fontId="13" fillId="4" borderId="1" xfId="2" applyFont="1" applyFill="1" applyBorder="1" applyAlignment="1" applyProtection="1">
      <alignment horizontal="center" vertical="center"/>
      <protection locked="0" hidden="1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166" fontId="2" fillId="3" borderId="1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/>
    <xf numFmtId="0" fontId="4" fillId="5" borderId="0" xfId="0" applyFont="1" applyFill="1" applyBorder="1" applyAlignment="1" applyProtection="1">
      <alignment horizontal="left" wrapText="1"/>
      <protection hidden="1"/>
    </xf>
    <xf numFmtId="164" fontId="2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hidden="1"/>
    </xf>
    <xf numFmtId="166" fontId="2" fillId="3" borderId="0" xfId="0" applyNumberFormat="1" applyFont="1" applyFill="1" applyBorder="1" applyAlignment="1" applyProtection="1">
      <alignment horizontal="center" vertical="center"/>
      <protection hidden="1"/>
    </xf>
    <xf numFmtId="165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49" fontId="15" fillId="0" borderId="0" xfId="0" applyNumberFormat="1" applyFont="1" applyBorder="1" applyAlignment="1" applyProtection="1">
      <alignment horizontal="left"/>
    </xf>
    <xf numFmtId="49" fontId="15" fillId="0" borderId="2" xfId="0" applyNumberFormat="1" applyFont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49" fontId="15" fillId="0" borderId="0" xfId="1" applyNumberFormat="1" applyFont="1" applyBorder="1" applyAlignment="1" applyProtection="1">
      <alignment horizontal="left"/>
    </xf>
    <xf numFmtId="49" fontId="15" fillId="0" borderId="2" xfId="1" applyNumberFormat="1" applyFont="1" applyBorder="1" applyAlignment="1" applyProtection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605790</xdr:colOff>
      <xdr:row>1</xdr:row>
      <xdr:rowOff>182880</xdr:rowOff>
    </xdr:from>
    <xdr:to>
      <xdr:col>1</xdr:col>
      <xdr:colOff>2701290</xdr:colOff>
      <xdr:row>3</xdr:row>
      <xdr:rowOff>148590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1F89E71F-A404-4CEB-A014-E393AEF1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248" y="386798"/>
          <a:ext cx="2095500" cy="697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K53"/>
  <sheetViews>
    <sheetView showGridLines="0" tabSelected="1" defaultGridColor="0" colorId="22" zoomScale="85" zoomScaleNormal="85" workbookViewId="0">
      <selection activeCell="D8" sqref="D8"/>
    </sheetView>
  </sheetViews>
  <sheetFormatPr defaultColWidth="9.6328125" defaultRowHeight="18"/>
  <cols>
    <col min="1" max="1" width="2.6328125" style="31" customWidth="1"/>
    <col min="2" max="2" width="45.6328125" style="2" customWidth="1"/>
    <col min="3" max="7" width="17.54296875" style="1" customWidth="1"/>
    <col min="8" max="8" width="1.54296875" style="32" customWidth="1"/>
    <col min="9" max="11" width="9.6328125" style="32"/>
    <col min="12" max="16384" width="9.6328125" style="1"/>
  </cols>
  <sheetData>
    <row r="1" spans="1:11" ht="17.25" customHeight="1">
      <c r="A1" s="24"/>
      <c r="B1" s="36"/>
      <c r="C1" s="38"/>
      <c r="D1" s="37"/>
      <c r="E1" s="37"/>
      <c r="F1" s="37"/>
      <c r="G1" s="38"/>
      <c r="I1" s="41"/>
    </row>
    <row r="2" spans="1:11" ht="28.5" customHeight="1">
      <c r="A2" s="24"/>
      <c r="B2" s="39"/>
      <c r="C2" s="54" t="s">
        <v>25</v>
      </c>
      <c r="D2" s="55"/>
      <c r="E2" s="56"/>
      <c r="F2" s="56"/>
      <c r="G2" s="56"/>
      <c r="I2" s="41"/>
    </row>
    <row r="3" spans="1:11" ht="28.5" customHeight="1">
      <c r="A3" s="24"/>
      <c r="B3" s="39"/>
      <c r="C3" s="60" t="s">
        <v>48</v>
      </c>
      <c r="D3" s="61"/>
      <c r="E3" s="57" t="s">
        <v>47</v>
      </c>
      <c r="F3" s="58"/>
      <c r="G3" s="59"/>
      <c r="I3" s="43" t="str">
        <f>IF(LEN(E3)&lt;&gt;10, "", HYPERLINK("mailto:mortgagedocuments@cmls.ca?subject=" &amp; E3,"EMAIL"))</f>
        <v/>
      </c>
    </row>
    <row r="4" spans="1:11" s="32" customFormat="1" ht="28.5" customHeight="1">
      <c r="A4" s="24"/>
      <c r="B4" s="36"/>
      <c r="C4" s="42" t="s">
        <v>49</v>
      </c>
      <c r="D4" s="37"/>
      <c r="E4" s="37"/>
      <c r="F4" s="37"/>
      <c r="G4" s="38"/>
    </row>
    <row r="5" spans="1:11" s="4" customFormat="1" ht="17.399999999999999">
      <c r="A5" s="40" t="s">
        <v>4</v>
      </c>
      <c r="B5" s="15"/>
      <c r="C5" s="17" t="s">
        <v>21</v>
      </c>
      <c r="D5" s="16" t="s">
        <v>22</v>
      </c>
      <c r="E5" s="16" t="s">
        <v>23</v>
      </c>
      <c r="F5" s="16" t="s">
        <v>24</v>
      </c>
      <c r="G5" s="16" t="s">
        <v>40</v>
      </c>
      <c r="H5" s="3"/>
      <c r="I5" s="3"/>
      <c r="J5" s="3"/>
      <c r="K5" s="3"/>
    </row>
    <row r="6" spans="1:11" s="4" customFormat="1" ht="17.399999999999999">
      <c r="A6" s="25"/>
      <c r="B6" s="5" t="s">
        <v>0</v>
      </c>
      <c r="C6" s="18" t="s">
        <v>14</v>
      </c>
      <c r="D6" s="6"/>
      <c r="E6" s="6"/>
      <c r="F6" s="6"/>
      <c r="G6" s="6"/>
      <c r="H6" s="3"/>
      <c r="I6" s="3"/>
      <c r="J6" s="3"/>
      <c r="K6" s="3"/>
    </row>
    <row r="7" spans="1:11" s="4" customFormat="1" ht="17.399999999999999">
      <c r="A7" s="25"/>
      <c r="B7" s="5" t="s">
        <v>10</v>
      </c>
      <c r="C7" s="18">
        <v>2110</v>
      </c>
      <c r="D7" s="6"/>
      <c r="E7" s="6"/>
      <c r="F7" s="6"/>
      <c r="G7" s="6"/>
      <c r="H7" s="3"/>
      <c r="I7" s="3"/>
      <c r="J7" s="3"/>
      <c r="K7" s="3"/>
    </row>
    <row r="8" spans="1:11" s="4" customFormat="1" ht="17.399999999999999">
      <c r="A8" s="25"/>
      <c r="B8" s="5" t="s">
        <v>8</v>
      </c>
      <c r="C8" s="18" t="s">
        <v>15</v>
      </c>
      <c r="D8" s="6" t="s">
        <v>52</v>
      </c>
      <c r="E8" s="6"/>
      <c r="F8" s="6"/>
      <c r="G8" s="6"/>
      <c r="H8" s="3"/>
      <c r="I8" s="3"/>
      <c r="J8" s="3"/>
      <c r="K8" s="3"/>
    </row>
    <row r="9" spans="1:11" s="4" customFormat="1" ht="17.399999999999999">
      <c r="A9" s="25"/>
      <c r="B9" s="5" t="s">
        <v>3</v>
      </c>
      <c r="C9" s="19">
        <v>400000</v>
      </c>
      <c r="D9" s="7"/>
      <c r="E9" s="7"/>
      <c r="F9" s="7"/>
      <c r="G9" s="7"/>
      <c r="H9" s="3"/>
      <c r="I9" s="3"/>
      <c r="J9" s="3"/>
      <c r="K9" s="3"/>
    </row>
    <row r="10" spans="1:11" s="4" customFormat="1" ht="17.399999999999999">
      <c r="A10" s="25"/>
      <c r="B10" s="5" t="s">
        <v>2</v>
      </c>
      <c r="C10" s="19">
        <v>250000</v>
      </c>
      <c r="D10" s="7"/>
      <c r="E10" s="7"/>
      <c r="F10" s="7"/>
      <c r="G10" s="7"/>
      <c r="H10" s="3"/>
      <c r="I10" s="3"/>
      <c r="J10" s="3"/>
      <c r="K10" s="3"/>
    </row>
    <row r="11" spans="1:11" s="4" customFormat="1" ht="17.399999999999999">
      <c r="A11" s="25"/>
      <c r="B11" s="5" t="s">
        <v>1</v>
      </c>
      <c r="C11" s="20">
        <f>IF(C9&gt;0,C10/C9, "0.00%")</f>
        <v>0.625</v>
      </c>
      <c r="D11" s="33" t="str">
        <f>IF(D9&gt;0,D10/D9, "0.00%")</f>
        <v>0.00%</v>
      </c>
      <c r="E11" s="33" t="str">
        <f>IF(E9&gt;0,E10/E9, "0.00%")</f>
        <v>0.00%</v>
      </c>
      <c r="F11" s="33" t="str">
        <f>IF(F9&gt;0,F10/F9, "0.00%")</f>
        <v>0.00%</v>
      </c>
      <c r="G11" s="33" t="str">
        <f>IF(G9&gt;0,G10/G9, "0.00%")</f>
        <v>0.00%</v>
      </c>
      <c r="H11" s="3"/>
      <c r="I11" s="3"/>
      <c r="J11" s="3"/>
      <c r="K11" s="3"/>
    </row>
    <row r="12" spans="1:11" s="4" customFormat="1" ht="9.75" customHeight="1">
      <c r="A12" s="25"/>
      <c r="B12" s="8"/>
      <c r="C12" s="9"/>
      <c r="D12" s="9"/>
      <c r="E12" s="9"/>
      <c r="F12" s="9"/>
      <c r="G12" s="9"/>
      <c r="H12" s="3"/>
      <c r="I12" s="3"/>
      <c r="J12" s="3"/>
      <c r="K12" s="3"/>
    </row>
    <row r="13" spans="1:11" s="4" customFormat="1" ht="17.399999999999999">
      <c r="A13" s="22" t="s">
        <v>7</v>
      </c>
      <c r="B13" s="8"/>
      <c r="C13" s="9"/>
      <c r="D13" s="9"/>
      <c r="E13" s="9"/>
      <c r="F13" s="9"/>
      <c r="G13" s="9"/>
      <c r="H13" s="3"/>
      <c r="I13" s="3"/>
      <c r="J13" s="3"/>
      <c r="K13" s="3"/>
    </row>
    <row r="14" spans="1:11" s="4" customFormat="1" ht="17.399999999999999">
      <c r="A14" s="25"/>
      <c r="B14" s="5" t="s">
        <v>31</v>
      </c>
      <c r="C14" s="19">
        <v>30000</v>
      </c>
      <c r="D14" s="7"/>
      <c r="E14" s="7"/>
      <c r="F14" s="7"/>
      <c r="G14" s="7"/>
      <c r="H14" s="3"/>
      <c r="I14" s="3"/>
      <c r="J14" s="3"/>
      <c r="K14" s="3"/>
    </row>
    <row r="15" spans="1:11" s="4" customFormat="1" ht="17.399999999999999">
      <c r="A15" s="25"/>
      <c r="B15" s="5" t="s">
        <v>42</v>
      </c>
      <c r="C15" s="19">
        <f>-(C$14*0.04)</f>
        <v>-1200</v>
      </c>
      <c r="D15" s="19">
        <f t="shared" ref="D15:G15" si="0">-(D$14*0.04)</f>
        <v>0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3"/>
      <c r="I15" s="3"/>
      <c r="J15" s="3"/>
      <c r="K15" s="3"/>
    </row>
    <row r="16" spans="1:11" s="12" customFormat="1" ht="15.6">
      <c r="A16" s="26" t="s">
        <v>6</v>
      </c>
      <c r="B16" s="10" t="s">
        <v>5</v>
      </c>
      <c r="C16" s="19">
        <f>C$14+C$15</f>
        <v>28800</v>
      </c>
      <c r="D16" s="19">
        <f>D$14+D$15</f>
        <v>0</v>
      </c>
      <c r="E16" s="19">
        <f>E$14+E$15</f>
        <v>0</v>
      </c>
      <c r="F16" s="19">
        <f>F$14+F$15</f>
        <v>0</v>
      </c>
      <c r="G16" s="19">
        <f>G$14+G$15</f>
        <v>0</v>
      </c>
      <c r="H16" s="11"/>
      <c r="I16" s="11"/>
      <c r="J16" s="11"/>
      <c r="K16" s="11"/>
    </row>
    <row r="17" spans="1:11" s="4" customFormat="1" ht="5.0999999999999996" customHeight="1">
      <c r="A17" s="25"/>
      <c r="B17"/>
      <c r="C17"/>
      <c r="D17"/>
      <c r="E17"/>
      <c r="F17"/>
      <c r="G17"/>
      <c r="H17" s="3"/>
      <c r="I17" s="3"/>
      <c r="J17" s="3"/>
      <c r="K17" s="3"/>
    </row>
    <row r="18" spans="1:11" s="4" customFormat="1" ht="17.399999999999999" hidden="1">
      <c r="A18" s="25"/>
      <c r="B18" s="5" t="s">
        <v>29</v>
      </c>
      <c r="C18" s="19">
        <f>C$14*0.8</f>
        <v>24000</v>
      </c>
      <c r="D18" s="44">
        <f>D$14*0.8</f>
        <v>0</v>
      </c>
      <c r="E18" s="44">
        <f>E$14*0.8</f>
        <v>0</v>
      </c>
      <c r="F18" s="44">
        <f>F$14*0.8</f>
        <v>0</v>
      </c>
      <c r="G18" s="44">
        <f>G$14*0.8</f>
        <v>0</v>
      </c>
      <c r="H18" s="3"/>
      <c r="I18" s="3"/>
      <c r="J18" s="3"/>
      <c r="K18" s="3"/>
    </row>
    <row r="19" spans="1:11" s="4" customFormat="1" ht="17.399999999999999" hidden="1">
      <c r="A19" s="25"/>
      <c r="B19" s="5" t="s">
        <v>32</v>
      </c>
      <c r="C19" s="19">
        <f>-C$18*0</f>
        <v>0</v>
      </c>
      <c r="D19" s="34">
        <f>-D$18*0</f>
        <v>0</v>
      </c>
      <c r="E19" s="34">
        <f>-E$18*0</f>
        <v>0</v>
      </c>
      <c r="F19" s="34">
        <f>-F$18*0</f>
        <v>0</v>
      </c>
      <c r="G19" s="34">
        <f>-G$18*0</f>
        <v>0</v>
      </c>
      <c r="H19" s="3"/>
      <c r="I19" s="3"/>
      <c r="J19" s="3"/>
      <c r="K19" s="3"/>
    </row>
    <row r="20" spans="1:11" s="4" customFormat="1" ht="9.6" customHeight="1">
      <c r="A20" s="25"/>
      <c r="B20" s="8"/>
      <c r="C20" s="9"/>
      <c r="D20" s="9"/>
      <c r="E20" s="9"/>
      <c r="F20" s="9"/>
      <c r="G20" s="9"/>
      <c r="H20" s="3"/>
      <c r="I20" s="3"/>
      <c r="J20" s="3"/>
      <c r="K20" s="3"/>
    </row>
    <row r="21" spans="1:11" s="4" customFormat="1" ht="17.399999999999999">
      <c r="A21" s="22" t="s">
        <v>19</v>
      </c>
      <c r="B21" s="8"/>
      <c r="C21" s="9"/>
      <c r="D21" s="9"/>
      <c r="E21" s="9"/>
      <c r="F21" s="9"/>
      <c r="G21" s="9"/>
      <c r="H21" s="3"/>
      <c r="I21" s="3"/>
      <c r="J21" s="3"/>
      <c r="K21" s="3"/>
    </row>
    <row r="22" spans="1:11" s="4" customFormat="1">
      <c r="A22" s="27"/>
      <c r="B22" s="5" t="s">
        <v>43</v>
      </c>
      <c r="C22" s="21">
        <v>0</v>
      </c>
      <c r="D22" s="7"/>
      <c r="E22" s="7"/>
      <c r="F22" s="7"/>
      <c r="G22" s="7"/>
      <c r="H22" s="3"/>
      <c r="I22" s="3"/>
      <c r="J22" s="3"/>
      <c r="K22" s="3"/>
    </row>
    <row r="23" spans="1:11" s="4" customFormat="1">
      <c r="A23" s="28"/>
      <c r="B23" s="5" t="s">
        <v>11</v>
      </c>
      <c r="C23" s="19">
        <v>20000</v>
      </c>
      <c r="D23" s="7"/>
      <c r="E23" s="7"/>
      <c r="F23" s="7"/>
      <c r="G23" s="7"/>
      <c r="H23" s="3"/>
      <c r="I23" s="3"/>
      <c r="J23" s="3"/>
      <c r="K23" s="3"/>
    </row>
    <row r="24" spans="1:11" s="4" customFormat="1">
      <c r="A24" s="28"/>
      <c r="B24" s="5" t="s">
        <v>30</v>
      </c>
      <c r="C24" s="19">
        <v>2000</v>
      </c>
      <c r="D24" s="7"/>
      <c r="E24" s="7"/>
      <c r="F24" s="7"/>
      <c r="G24" s="7"/>
      <c r="H24" s="3"/>
      <c r="I24" s="3"/>
      <c r="J24" s="3"/>
      <c r="K24" s="3"/>
    </row>
    <row r="25" spans="1:11" s="4" customFormat="1">
      <c r="A25" s="28"/>
      <c r="B25" s="5" t="s">
        <v>41</v>
      </c>
      <c r="C25" s="19">
        <v>1200</v>
      </c>
      <c r="D25" s="7"/>
      <c r="E25" s="7"/>
      <c r="F25" s="7"/>
      <c r="G25" s="7"/>
      <c r="H25" s="3"/>
      <c r="I25" s="3"/>
      <c r="J25" s="3"/>
      <c r="K25" s="3"/>
    </row>
    <row r="26" spans="1:11" s="4" customFormat="1">
      <c r="A26" s="27"/>
      <c r="B26" s="53" t="s">
        <v>12</v>
      </c>
      <c r="C26" s="19">
        <v>900</v>
      </c>
      <c r="D26" s="7"/>
      <c r="E26" s="7"/>
      <c r="F26" s="7"/>
      <c r="G26" s="7"/>
      <c r="H26" s="3"/>
      <c r="I26" s="3"/>
      <c r="J26" s="3"/>
      <c r="K26" s="3"/>
    </row>
    <row r="27" spans="1:11" s="4" customFormat="1" ht="31.2">
      <c r="A27" s="27"/>
      <c r="B27" s="53" t="s">
        <v>45</v>
      </c>
      <c r="C27" s="19">
        <v>1200</v>
      </c>
      <c r="D27" s="7"/>
      <c r="E27" s="7"/>
      <c r="F27" s="7"/>
      <c r="G27" s="7"/>
      <c r="H27" s="3"/>
      <c r="I27" s="3"/>
      <c r="J27" s="3"/>
      <c r="K27" s="3"/>
    </row>
    <row r="28" spans="1:11" s="4" customFormat="1">
      <c r="A28" s="27"/>
      <c r="B28" s="5" t="s">
        <v>44</v>
      </c>
      <c r="C28" s="19">
        <v>1000</v>
      </c>
      <c r="D28" s="7"/>
      <c r="E28" s="7"/>
      <c r="F28" s="7"/>
      <c r="G28" s="7"/>
      <c r="H28" s="3"/>
      <c r="I28" s="3"/>
      <c r="J28" s="3"/>
      <c r="K28" s="3"/>
    </row>
    <row r="29" spans="1:11" s="4" customFormat="1">
      <c r="A29" s="27"/>
      <c r="B29" s="53" t="s">
        <v>39</v>
      </c>
      <c r="C29" s="19">
        <v>500</v>
      </c>
      <c r="D29" s="7"/>
      <c r="E29" s="7"/>
      <c r="F29" s="7"/>
      <c r="G29" s="7"/>
      <c r="H29" s="3"/>
      <c r="I29" s="3"/>
      <c r="J29" s="3"/>
      <c r="K29" s="3"/>
    </row>
    <row r="30" spans="1:11" s="12" customFormat="1" ht="15.6">
      <c r="A30" s="29" t="s">
        <v>9</v>
      </c>
      <c r="B30" s="10" t="s">
        <v>13</v>
      </c>
      <c r="C30" s="45">
        <f>SUM(C$22:C$29)</f>
        <v>26800</v>
      </c>
      <c r="D30" s="45">
        <f t="shared" ref="D30:G30" si="1">SUM(D$22:D$29)</f>
        <v>0</v>
      </c>
      <c r="E30" s="45">
        <f t="shared" si="1"/>
        <v>0</v>
      </c>
      <c r="F30" s="45">
        <f t="shared" si="1"/>
        <v>0</v>
      </c>
      <c r="G30" s="45">
        <f t="shared" si="1"/>
        <v>0</v>
      </c>
      <c r="H30" s="11"/>
      <c r="I30" s="11"/>
      <c r="J30" s="11"/>
      <c r="K30" s="11"/>
    </row>
    <row r="31" spans="1:11" s="4" customFormat="1" ht="5.0999999999999996" customHeight="1">
      <c r="A31" s="27"/>
      <c r="B31"/>
      <c r="C31"/>
      <c r="D31"/>
      <c r="E31"/>
      <c r="F31"/>
      <c r="G31"/>
      <c r="H31" s="3"/>
      <c r="I31" s="3"/>
      <c r="J31" s="3"/>
      <c r="K31" s="3"/>
    </row>
    <row r="32" spans="1:11" s="4" customFormat="1" hidden="1">
      <c r="A32" s="27"/>
      <c r="B32" s="5" t="s">
        <v>33</v>
      </c>
      <c r="C32" s="19">
        <f>C$18*0</f>
        <v>0</v>
      </c>
      <c r="D32" s="44">
        <f>D$18*0</f>
        <v>0</v>
      </c>
      <c r="E32" s="44">
        <f>E$18*0</f>
        <v>0</v>
      </c>
      <c r="F32" s="44">
        <f>F$18*0</f>
        <v>0</v>
      </c>
      <c r="G32" s="44">
        <f>G$18*0</f>
        <v>0</v>
      </c>
      <c r="H32" s="3"/>
      <c r="I32" s="3"/>
      <c r="J32" s="3"/>
      <c r="K32" s="3"/>
    </row>
    <row r="33" spans="1:11" s="4" customFormat="1" ht="11.25" customHeight="1">
      <c r="A33" s="25"/>
      <c r="B33" s="8"/>
      <c r="C33" s="9"/>
      <c r="D33" s="9"/>
      <c r="E33" s="9"/>
      <c r="F33" s="9"/>
      <c r="G33" s="9"/>
      <c r="H33" s="3"/>
      <c r="I33" s="3"/>
      <c r="J33" s="3"/>
      <c r="K33" s="3"/>
    </row>
    <row r="34" spans="1:11" s="4" customFormat="1" ht="17.25" customHeight="1">
      <c r="A34" s="25"/>
      <c r="B34" s="8"/>
      <c r="C34" s="9"/>
      <c r="D34" s="9"/>
      <c r="E34" s="9"/>
      <c r="F34" s="9"/>
      <c r="G34" s="9"/>
      <c r="H34" s="3"/>
      <c r="I34" s="3"/>
      <c r="J34" s="3"/>
      <c r="K34" s="3"/>
    </row>
    <row r="35" spans="1:11" s="4" customFormat="1" ht="18.75" customHeight="1">
      <c r="A35" s="47" t="s">
        <v>38</v>
      </c>
      <c r="B35" s="48"/>
      <c r="C35" s="49"/>
      <c r="D35" s="49" t="s">
        <v>22</v>
      </c>
      <c r="E35" s="49" t="s">
        <v>23</v>
      </c>
      <c r="F35" s="49" t="s">
        <v>24</v>
      </c>
      <c r="G35" s="49" t="s">
        <v>40</v>
      </c>
      <c r="H35" s="3"/>
      <c r="I35" s="23" t="s">
        <v>28</v>
      </c>
      <c r="J35" s="3"/>
      <c r="K35" s="3"/>
    </row>
    <row r="36" spans="1:11" s="12" customFormat="1" ht="15.6">
      <c r="A36" s="26"/>
      <c r="B36" s="10" t="s">
        <v>35</v>
      </c>
      <c r="C36" s="45">
        <f>C$16</f>
        <v>28800</v>
      </c>
      <c r="D36" s="45">
        <f>D$16</f>
        <v>0</v>
      </c>
      <c r="E36" s="45">
        <f>E$16</f>
        <v>0</v>
      </c>
      <c r="F36" s="45">
        <f>F$16</f>
        <v>0</v>
      </c>
      <c r="G36" s="45">
        <f>G$16</f>
        <v>0</v>
      </c>
      <c r="H36" s="11"/>
      <c r="I36" s="11"/>
      <c r="J36" s="11"/>
      <c r="K36" s="11"/>
    </row>
    <row r="37" spans="1:11" s="12" customFormat="1" ht="15.6">
      <c r="A37" s="29"/>
      <c r="B37" s="10" t="s">
        <v>34</v>
      </c>
      <c r="C37" s="45">
        <f>C$30</f>
        <v>26800</v>
      </c>
      <c r="D37" s="45">
        <f>D$30</f>
        <v>0</v>
      </c>
      <c r="E37" s="45">
        <f>E$30</f>
        <v>0</v>
      </c>
      <c r="F37" s="45">
        <f>F$30</f>
        <v>0</v>
      </c>
      <c r="G37" s="45">
        <f>G$30</f>
        <v>0</v>
      </c>
      <c r="H37" s="11"/>
      <c r="I37" s="11"/>
      <c r="J37" s="11"/>
      <c r="K37" s="11"/>
    </row>
    <row r="38" spans="1:11" s="4" customFormat="1" ht="15.6">
      <c r="A38" s="29"/>
      <c r="B38" s="13" t="s">
        <v>18</v>
      </c>
      <c r="C38" s="45">
        <f>C36-C37</f>
        <v>2000</v>
      </c>
      <c r="D38" s="45">
        <f>D36-D37</f>
        <v>0</v>
      </c>
      <c r="E38" s="45">
        <f>E36-E37</f>
        <v>0</v>
      </c>
      <c r="F38" s="45">
        <f>F36-F37</f>
        <v>0</v>
      </c>
      <c r="G38" s="45">
        <f>G36-G37</f>
        <v>0</v>
      </c>
      <c r="H38" s="35"/>
      <c r="I38" s="34">
        <f>SUM(D38:G38)</f>
        <v>0</v>
      </c>
      <c r="J38" s="11" t="s">
        <v>26</v>
      </c>
      <c r="K38" s="3"/>
    </row>
    <row r="39" spans="1:11" s="4" customFormat="1">
      <c r="A39" s="30"/>
      <c r="B39" s="13" t="s">
        <v>46</v>
      </c>
      <c r="C39" s="45">
        <f>C38/12</f>
        <v>166.66666666666666</v>
      </c>
      <c r="D39" s="45">
        <f>D38/12</f>
        <v>0</v>
      </c>
      <c r="E39" s="45">
        <f>E38/12</f>
        <v>0</v>
      </c>
      <c r="F39" s="45">
        <f>F38/12</f>
        <v>0</v>
      </c>
      <c r="G39" s="45">
        <f>G38/12</f>
        <v>0</v>
      </c>
      <c r="H39" s="35"/>
      <c r="I39" s="34">
        <f>SUM(D39:G39)</f>
        <v>0</v>
      </c>
      <c r="J39" s="11" t="s">
        <v>27</v>
      </c>
      <c r="K39" s="3"/>
    </row>
    <row r="40" spans="1:11" s="4" customFormat="1" ht="15.6">
      <c r="A40" s="3"/>
      <c r="B40" s="14" t="s">
        <v>16</v>
      </c>
      <c r="C40" s="46">
        <f>IF(C$23=0,0,(C36-C37)/C$23)</f>
        <v>0.1</v>
      </c>
      <c r="D40" s="46">
        <f>IF(D$23=0,0,(D36-D37)/D$23)</f>
        <v>0</v>
      </c>
      <c r="E40" s="46">
        <f>IF(E$23=0,0,(E36-E37)/E$23)</f>
        <v>0</v>
      </c>
      <c r="F40" s="46">
        <f>IF(F$23=0,0,(F36-F37)/F$23)</f>
        <v>0</v>
      </c>
      <c r="G40" s="46">
        <f>IF(G$23=0,0,(G36-G37)/G$23)</f>
        <v>0</v>
      </c>
      <c r="H40" s="35"/>
      <c r="I40" s="35"/>
      <c r="J40" s="3"/>
      <c r="K40" s="3"/>
    </row>
    <row r="41" spans="1:11" s="4" customFormat="1" ht="15.6">
      <c r="A41" s="3"/>
      <c r="B41" s="50"/>
      <c r="C41" s="51"/>
      <c r="D41" s="51"/>
      <c r="E41" s="51"/>
      <c r="F41" s="51"/>
      <c r="G41" s="51"/>
      <c r="H41" s="35"/>
      <c r="I41" s="35"/>
      <c r="J41" s="3"/>
      <c r="K41" s="3"/>
    </row>
    <row r="42" spans="1:11" s="4" customFormat="1" ht="18.75" customHeight="1">
      <c r="A42" s="47" t="s">
        <v>50</v>
      </c>
      <c r="B42" s="48"/>
      <c r="C42" s="49"/>
      <c r="D42" s="49" t="s">
        <v>22</v>
      </c>
      <c r="E42" s="49" t="s">
        <v>23</v>
      </c>
      <c r="F42" s="49" t="s">
        <v>24</v>
      </c>
      <c r="G42" s="49" t="s">
        <v>40</v>
      </c>
      <c r="H42" s="3"/>
      <c r="I42" s="23" t="s">
        <v>28</v>
      </c>
      <c r="J42" s="3"/>
      <c r="K42" s="3"/>
    </row>
    <row r="43" spans="1:11" s="12" customFormat="1" ht="15.6">
      <c r="A43" s="26"/>
      <c r="B43" s="10" t="s">
        <v>51</v>
      </c>
      <c r="C43" s="45">
        <f t="shared" ref="C43" si="2">C14*0.9</f>
        <v>27000</v>
      </c>
      <c r="D43" s="45">
        <f t="shared" ref="D43" si="3">D14*0.9</f>
        <v>0</v>
      </c>
      <c r="E43" s="45">
        <f t="shared" ref="E43:G43" si="4">E14*0.9</f>
        <v>0</v>
      </c>
      <c r="F43" s="45">
        <f t="shared" si="4"/>
        <v>0</v>
      </c>
      <c r="G43" s="45">
        <f t="shared" si="4"/>
        <v>0</v>
      </c>
      <c r="H43" s="11"/>
      <c r="I43" s="11"/>
      <c r="J43" s="11"/>
      <c r="K43" s="11"/>
    </row>
    <row r="44" spans="1:11" s="12" customFormat="1" ht="30.9" customHeight="1">
      <c r="A44" s="29"/>
      <c r="B44" s="10" t="s">
        <v>34</v>
      </c>
      <c r="C44" s="52">
        <f t="shared" ref="C44" si="5" xml:space="preserve"> IF(OR(C27=0, C27&gt;=1200), C22+C23+C24+C26+C27+C29+C43*0.1, "Heat needs to be $0 or $1200+")</f>
        <v>27300</v>
      </c>
      <c r="D44" s="52">
        <f xml:space="preserve"> IF(OR(D27=0, D27&gt;=1200), D22+D23+D24+D26+D27+D29+D43*0.1, "Heat needs to be $0 or $1200+")</f>
        <v>0</v>
      </c>
      <c r="E44" s="52">
        <f t="shared" ref="E44:G44" si="6" xml:space="preserve"> IF(OR(E27=0, E27&gt;=1200), E22+E23+E24+E26+E27+E29+E43*0.1, "Heat needs to be $0 or $1200+")</f>
        <v>0</v>
      </c>
      <c r="F44" s="52">
        <f t="shared" si="6"/>
        <v>0</v>
      </c>
      <c r="G44" s="52">
        <f t="shared" si="6"/>
        <v>0</v>
      </c>
      <c r="H44" s="11"/>
      <c r="I44" s="11"/>
      <c r="J44" s="11"/>
      <c r="K44" s="11"/>
    </row>
    <row r="45" spans="1:11" s="4" customFormat="1" ht="15.6">
      <c r="A45" s="29"/>
      <c r="B45" s="13" t="s">
        <v>18</v>
      </c>
      <c r="C45" s="45">
        <f t="shared" ref="C45" si="7">IF(ISNUMBER(C44), C43-C44, "")</f>
        <v>-300</v>
      </c>
      <c r="D45" s="45">
        <f>IF(ISNUMBER(D44), D43-D44, "")</f>
        <v>0</v>
      </c>
      <c r="E45" s="45">
        <f t="shared" ref="E45:G45" si="8">IF(ISNUMBER(E44), E43-E44, "")</f>
        <v>0</v>
      </c>
      <c r="F45" s="45">
        <f t="shared" si="8"/>
        <v>0</v>
      </c>
      <c r="G45" s="45">
        <f t="shared" si="8"/>
        <v>0</v>
      </c>
      <c r="H45" s="35"/>
      <c r="I45" s="34">
        <f>SUM(D45:G45)</f>
        <v>0</v>
      </c>
      <c r="J45" s="11" t="s">
        <v>26</v>
      </c>
      <c r="K45" s="3"/>
    </row>
    <row r="46" spans="1:11" s="4" customFormat="1">
      <c r="A46" s="30"/>
      <c r="B46" s="13" t="s">
        <v>46</v>
      </c>
      <c r="C46" s="45">
        <f t="shared" ref="C46" si="9">IF(ISNUMBER(C44), C45/12, "")</f>
        <v>-25</v>
      </c>
      <c r="D46" s="45">
        <f>IF(ISNUMBER(D44), D45/12, "")</f>
        <v>0</v>
      </c>
      <c r="E46" s="45">
        <f t="shared" ref="E46:G46" si="10">IF(ISNUMBER(E44), E45/12, "")</f>
        <v>0</v>
      </c>
      <c r="F46" s="45">
        <f t="shared" si="10"/>
        <v>0</v>
      </c>
      <c r="G46" s="45">
        <f t="shared" si="10"/>
        <v>0</v>
      </c>
      <c r="H46" s="35"/>
      <c r="I46" s="34">
        <f>SUM(D46:G46)</f>
        <v>0</v>
      </c>
      <c r="J46" s="11" t="s">
        <v>27</v>
      </c>
      <c r="K46" s="3"/>
    </row>
    <row r="47" spans="1:11" s="4" customFormat="1" ht="15.6">
      <c r="A47" s="3"/>
      <c r="B47" s="14" t="s">
        <v>16</v>
      </c>
      <c r="C47" s="46">
        <f t="shared" ref="C47" si="11">IF(ISNUMBER(C44), IF(C$23=0,0,(C43-C44)/C$23), "")</f>
        <v>-1.4999999999999999E-2</v>
      </c>
      <c r="D47" s="46">
        <f>IF(ISNUMBER(D44), IF(D$23=0,0,(D43-D44)/D$23), "")</f>
        <v>0</v>
      </c>
      <c r="E47" s="46">
        <f t="shared" ref="E47:G47" si="12">IF(ISNUMBER(E44), IF(E$23=0,0,(E43-E44)/E$23), "")</f>
        <v>0</v>
      </c>
      <c r="F47" s="46">
        <f t="shared" si="12"/>
        <v>0</v>
      </c>
      <c r="G47" s="46">
        <f t="shared" si="12"/>
        <v>0</v>
      </c>
      <c r="H47" s="35"/>
      <c r="I47" s="35"/>
      <c r="J47" s="3"/>
      <c r="K47" s="3"/>
    </row>
    <row r="48" spans="1:11" s="4" customFormat="1" ht="15.6">
      <c r="A48" s="3"/>
      <c r="B48" s="50"/>
      <c r="C48" s="51"/>
      <c r="D48" s="51"/>
      <c r="E48" s="51"/>
      <c r="F48" s="51"/>
      <c r="G48" s="51"/>
      <c r="H48" s="35"/>
      <c r="I48" s="35"/>
      <c r="J48" s="3"/>
      <c r="K48" s="3"/>
    </row>
    <row r="49" spans="1:11" s="4" customFormat="1" ht="17.399999999999999">
      <c r="A49" s="47" t="s">
        <v>37</v>
      </c>
      <c r="B49" s="48"/>
      <c r="C49" s="49"/>
      <c r="D49" s="49" t="s">
        <v>22</v>
      </c>
      <c r="E49" s="49" t="s">
        <v>23</v>
      </c>
      <c r="F49" s="49" t="s">
        <v>24</v>
      </c>
      <c r="G49" s="49" t="s">
        <v>40</v>
      </c>
      <c r="H49" s="3"/>
      <c r="I49" s="23" t="s">
        <v>28</v>
      </c>
      <c r="J49" s="3"/>
      <c r="K49" s="3"/>
    </row>
    <row r="50" spans="1:11" s="4" customFormat="1" ht="15.6">
      <c r="A50" s="29" t="s">
        <v>20</v>
      </c>
      <c r="B50" s="13" t="s">
        <v>36</v>
      </c>
      <c r="C50" s="45">
        <f>(C$14*0.95)-(C$30-C$25)</f>
        <v>2900</v>
      </c>
      <c r="D50" s="45">
        <f t="shared" ref="D50:G50" si="13">(D$14*0.95)-(D$30-D$25)</f>
        <v>0</v>
      </c>
      <c r="E50" s="45">
        <f t="shared" si="13"/>
        <v>0</v>
      </c>
      <c r="F50" s="45">
        <f t="shared" si="13"/>
        <v>0</v>
      </c>
      <c r="G50" s="45">
        <f t="shared" si="13"/>
        <v>0</v>
      </c>
      <c r="H50" s="35"/>
      <c r="I50" s="34">
        <f>SUM(D50:G50)</f>
        <v>0</v>
      </c>
      <c r="J50" s="11" t="s">
        <v>26</v>
      </c>
      <c r="K50" s="3"/>
    </row>
    <row r="51" spans="1:11" s="4" customFormat="1">
      <c r="A51" s="30"/>
      <c r="B51" s="13" t="s">
        <v>17</v>
      </c>
      <c r="C51" s="45">
        <f>C50/12</f>
        <v>241.66666666666666</v>
      </c>
      <c r="D51" s="45">
        <f>D50/12</f>
        <v>0</v>
      </c>
      <c r="E51" s="45">
        <f>E50/12</f>
        <v>0</v>
      </c>
      <c r="F51" s="45">
        <f>F50/12</f>
        <v>0</v>
      </c>
      <c r="G51" s="45">
        <f>G50/12</f>
        <v>0</v>
      </c>
      <c r="H51" s="35"/>
      <c r="I51" s="34">
        <f>SUM(D51:G51)</f>
        <v>0</v>
      </c>
      <c r="J51" s="11" t="s">
        <v>27</v>
      </c>
      <c r="K51" s="3"/>
    </row>
    <row r="52" spans="1:11" s="4" customFormat="1" ht="15.6">
      <c r="A52" s="3"/>
      <c r="B52" s="14" t="s">
        <v>16</v>
      </c>
      <c r="C52" s="46">
        <f>IF(C$23=0,0,(C50)/C$23)</f>
        <v>0.14499999999999999</v>
      </c>
      <c r="D52" s="46">
        <f t="shared" ref="D52:G52" si="14">IF(D$23=0,0,(D50)/D$23)</f>
        <v>0</v>
      </c>
      <c r="E52" s="46">
        <f t="shared" si="14"/>
        <v>0</v>
      </c>
      <c r="F52" s="46">
        <f t="shared" si="14"/>
        <v>0</v>
      </c>
      <c r="G52" s="46">
        <f t="shared" si="14"/>
        <v>0</v>
      </c>
      <c r="H52" s="35"/>
      <c r="I52" s="35"/>
      <c r="J52" s="3"/>
      <c r="K52" s="3"/>
    </row>
    <row r="53" spans="1:11" s="4" customFormat="1" ht="15.6">
      <c r="A53" s="3"/>
      <c r="B53" s="50"/>
      <c r="C53" s="51"/>
      <c r="D53" s="51"/>
      <c r="E53" s="51"/>
      <c r="F53" s="51"/>
      <c r="G53" s="51"/>
      <c r="H53" s="35"/>
      <c r="I53" s="35"/>
      <c r="J53" s="3"/>
      <c r="K53" s="3"/>
    </row>
  </sheetData>
  <sheetProtection algorithmName="SHA-512" hashValue="f8koCVqlOo0H/fid5sYW0mtPTezTAcD6VhAKxos7T76sw1nTERcRSJffbPA13IjK6IRO5lzW945Ukb6yp7Tykg==" saltValue="xfa8wP/5jQANHqOBhAWG1g==" spinCount="100000" sheet="1" selectLockedCells="1"/>
  <mergeCells count="4">
    <mergeCell ref="C2:D2"/>
    <mergeCell ref="E2:G2"/>
    <mergeCell ref="E3:G3"/>
    <mergeCell ref="C3:D3"/>
  </mergeCells>
  <phoneticPr fontId="1" type="noConversion"/>
  <dataValidations count="3">
    <dataValidation allowBlank="1" showInputMessage="1" showErrorMessage="1" error="You must enter the full CMLS mortgage number.  Contact your Underwriter or RM if you do not have the mortgage number." prompt="Center the complete CMLS mortgage number, e.g. C000012345" sqref="E3:F3" xr:uid="{00000000-0002-0000-0000-000000000000}"/>
    <dataValidation type="decimal" operator="greaterThanOrEqual" allowBlank="1" showInputMessage="1" showErrorMessage="1" sqref="D26:G29 D22:G24 D9:G10 D14:G14" xr:uid="{00000000-0002-0000-0000-000001000000}">
      <formula1>0</formula1>
    </dataValidation>
    <dataValidation operator="greaterThanOrEqual" allowBlank="1" showInputMessage="1" showErrorMessage="1" sqref="D8:G8" xr:uid="{00000000-0002-0000-0000-000002000000}"/>
  </dataValidations>
  <pageMargins left="0.23622047244094491" right="0.23622047244094491" top="0.74803149606299213" bottom="0.74803149606299213" header="0.31496062992125984" footer="0.31496062992125984"/>
  <pageSetup scale="59" fitToWidth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5254818D1374DB32087120538A2C2" ma:contentTypeVersion="1" ma:contentTypeDescription="Create a new document." ma:contentTypeScope="" ma:versionID="27294eb6cdce3ca7396fbe1425585dbe">
  <xsd:schema xmlns:xsd="http://www.w3.org/2001/XMLSchema" xmlns:xs="http://www.w3.org/2001/XMLSchema" xmlns:p="http://schemas.microsoft.com/office/2006/metadata/properties" xmlns:ns2="cca69fa2-91f2-4a61-a517-f801c9d290e8" xmlns:ns3="687ed480-4647-4fc0-9b7f-a7eface8da03" targetNamespace="http://schemas.microsoft.com/office/2006/metadata/properties" ma:root="true" ma:fieldsID="7d2c85415454eefeccf6cb0e8ab74e60" ns2:_="" ns3:_="">
    <xsd:import namespace="cca69fa2-91f2-4a61-a517-f801c9d290e8"/>
    <xsd:import namespace="687ed480-4647-4fc0-9b7f-a7eface8da0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69fa2-91f2-4a61-a517-f801c9d290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ed480-4647-4fc0-9b7f-a7eface8da0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default="Worksheet" ma:format="Dropdown" ma:internalName="Document_x0020_Type">
      <xsd:simpleType>
        <xsd:restriction base="dms:Choice">
          <xsd:enumeration value="Worksheet"/>
          <xsd:enumeration value="Calculato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687ed480-4647-4fc0-9b7f-a7eface8da03">Calculator</Document_x0020_Type>
  </documentManagement>
</p:properties>
</file>

<file path=customXml/itemProps1.xml><?xml version="1.0" encoding="utf-8"?>
<ds:datastoreItem xmlns:ds="http://schemas.openxmlformats.org/officeDocument/2006/customXml" ds:itemID="{BC958870-93B2-44BC-BCD7-3D84BD1B59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C1C01F-D614-42D1-98C8-55DCC7DAE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69fa2-91f2-4a61-a517-f801c9d290e8"/>
    <ds:schemaRef ds:uri="687ed480-4647-4fc0-9b7f-a7eface8d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1ED5AA-85D4-47D8-A759-FCB189116A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F0F7E5-8966-48C1-BA9A-B8D9828B7F2D}">
  <ds:schemaRefs>
    <ds:schemaRef ds:uri="http://purl.org/dc/terms/"/>
    <ds:schemaRef ds:uri="http://purl.org/dc/dcmitype/"/>
    <ds:schemaRef ds:uri="687ed480-4647-4fc0-9b7f-a7eface8da03"/>
    <ds:schemaRef ds:uri="http://purl.org/dc/elements/1.1/"/>
    <ds:schemaRef ds:uri="cca69fa2-91f2-4a61-a517-f801c9d290e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CMLS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CMLS Financial Rental Worksheet</dc:title>
  <dc:creator>Ut Yue</dc:creator>
  <cp:lastModifiedBy>Ut Yue</cp:lastModifiedBy>
  <cp:lastPrinted>2021-03-08T20:11:51Z</cp:lastPrinted>
  <dcterms:created xsi:type="dcterms:W3CDTF">2007-01-12T15:12:05Z</dcterms:created>
  <dcterms:modified xsi:type="dcterms:W3CDTF">2021-03-08T20:56:31Z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0x0101003875254818D1374DB32087120538A2C2</vt:lpwstr>
  </property>
  <property fmtid="{D5CDD505-2E9C-101B-9397-08002B2CF9AE}" pid="3" name="_dlc_DocIdItemGuid">
    <vt:lpwstr>a037d843-901e-49d0-a8c5-59d82a1a3f3a</vt:lpwstr>
  </property>
  <property fmtid="{D5CDD505-2E9C-101B-9397-08002B2CF9AE}" pid="4" name="_dlc_DocId">
    <vt:lpwstr>QC5TKKHZ7X6N-111-20</vt:lpwstr>
  </property>
  <property fmtid="{D5CDD505-2E9C-101B-9397-08002B2CF9AE}" pid="5" name="_dlc_DocIdUrl">
    <vt:lpwstr>http://cmls-app04:1000/CompRes/_layouts/DocIdRedir.aspx?ID=QC5TKKHZ7X6N-111-20, QC5TKKHZ7X6N-111-20</vt:lpwstr>
  </property>
</Properties>
</file>