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catalinapatino/Desktop/"/>
    </mc:Choice>
  </mc:AlternateContent>
  <xr:revisionPtr revIDLastSave="0" documentId="8_{EEC62F9F-B5B1-604B-A319-72AE25C78936}" xr6:coauthVersionLast="47" xr6:coauthVersionMax="47" xr10:uidLastSave="{00000000-0000-0000-0000-000000000000}"/>
  <workbookProtection lockStructure="1"/>
  <bookViews>
    <workbookView xWindow="3880" yWindow="500" windowWidth="32480" windowHeight="21100" xr2:uid="{00000000-000D-0000-FFFF-FFFF00000000}"/>
  </bookViews>
  <sheets>
    <sheet name="Sheet1" sheetId="1" r:id="rId1"/>
    <sheet name="Sheet2" sheetId="2" r:id="rId2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2" i="1" l="1"/>
  <c r="D14" i="1"/>
  <c r="D37" i="1"/>
  <c r="D38" i="1"/>
  <c r="D39" i="1"/>
  <c r="D35" i="1"/>
  <c r="D41" i="1" s="1"/>
  <c r="D12" i="1"/>
  <c r="D29" i="1"/>
  <c r="D28" i="1"/>
  <c r="D27" i="1"/>
  <c r="C49" i="1"/>
  <c r="D42" i="1" l="1"/>
  <c r="D31" i="1"/>
  <c r="D44" i="1" l="1"/>
  <c r="C48" i="1" s="1"/>
  <c r="B8" i="2" s="1"/>
  <c r="C8" i="2" s="1"/>
  <c r="C52" i="1" s="1"/>
  <c r="C55" i="1" l="1"/>
  <c r="C51" i="1"/>
  <c r="C56" i="1"/>
  <c r="D56" i="1" s="1"/>
  <c r="C40" i="1"/>
  <c r="D40" i="1" s="1"/>
  <c r="C53" i="1" l="1"/>
  <c r="C54" i="1" s="1"/>
  <c r="D54" i="1" s="1"/>
  <c r="D48" i="1" l="1"/>
</calcChain>
</file>

<file path=xl/sharedStrings.xml><?xml version="1.0" encoding="utf-8"?>
<sst xmlns="http://schemas.openxmlformats.org/spreadsheetml/2006/main" count="70" uniqueCount="65">
  <si>
    <t>MTG #</t>
  </si>
  <si>
    <t>Tier 1</t>
  </si>
  <si>
    <t>Tier 2</t>
  </si>
  <si>
    <t>Tier 3</t>
  </si>
  <si>
    <t>Tier 4</t>
  </si>
  <si>
    <t>From</t>
  </si>
  <si>
    <t>To</t>
  </si>
  <si>
    <t xml:space="preserve">From </t>
  </si>
  <si>
    <t>Requested bridge amount</t>
  </si>
  <si>
    <t>Applicable Bridge fee</t>
  </si>
  <si>
    <t>Fee</t>
  </si>
  <si>
    <t>Bridge amt</t>
  </si>
  <si>
    <t>Prime - bridge fee tier</t>
  </si>
  <si>
    <t>LOB</t>
  </si>
  <si>
    <t>Prime</t>
  </si>
  <si>
    <t>AVEO</t>
  </si>
  <si>
    <t>Channel</t>
  </si>
  <si>
    <t>Prime + 4%</t>
  </si>
  <si>
    <t>321 Evergreen Terrace, BC</t>
  </si>
  <si>
    <t>123 Sesame St, BC</t>
  </si>
  <si>
    <t>C000123456</t>
  </si>
  <si>
    <t>Feuille de calcul - Prêt-relais</t>
  </si>
  <si>
    <t>Valeur nette réelle de la résidence actuelle</t>
  </si>
  <si>
    <t>Adresse de la maison existante</t>
  </si>
  <si>
    <t>Prix de vente de la maison existante</t>
  </si>
  <si>
    <t>Date de vente / Date de remboursement prévue</t>
  </si>
  <si>
    <t>Frais juridiques</t>
  </si>
  <si>
    <t>Dettes devant être remboursées par le produit de la vente no 1</t>
  </si>
  <si>
    <t>Dettes devant être remboursées par le produit de la vente no 2</t>
  </si>
  <si>
    <t>Dettes devant être remboursées par le produit de la vente no 3</t>
  </si>
  <si>
    <t>Dettes devant être remboursées par le produit de la vente no 4</t>
  </si>
  <si>
    <t>Dettes devant être remboursées par le produit de la vente no 5</t>
  </si>
  <si>
    <t>Dettes devant être remboursées par le produit de la vente no 6</t>
  </si>
  <si>
    <t>Dettes devant être remboursées par le produit de la vente no 7</t>
  </si>
  <si>
    <t>Dettes devant être remboursées par le produit de la vente no 8</t>
  </si>
  <si>
    <t>Dettes devant être remboursées par le produit de la vente no 9</t>
  </si>
  <si>
    <t>Dettes devant être remboursées par le produit de la vente no 10</t>
  </si>
  <si>
    <t>Dettes devant être remboursées par le produit de la vente no 11</t>
  </si>
  <si>
    <t>Dettes devant être remboursées par le produit de la vente no 12</t>
  </si>
  <si>
    <t>Totale des dettes</t>
  </si>
  <si>
    <t>Frais des courtiers immobiliers</t>
  </si>
  <si>
    <t>Solde du prêt hypothécaire actuel</t>
  </si>
  <si>
    <t>Valeur nette réelle tirée de la vente</t>
  </si>
  <si>
    <t>Montant maximal du prêt-relais consenti</t>
  </si>
  <si>
    <t>Adresse du bien acheté</t>
  </si>
  <si>
    <t>Prix d’achat du nouveau bien</t>
  </si>
  <si>
    <t xml:space="preserve">Date d’avance / date de clôture </t>
  </si>
  <si>
    <t>Montant du prêt</t>
  </si>
  <si>
    <t>Actifs disponibles du client</t>
  </si>
  <si>
    <t>Dépôt au courtier immobilier</t>
  </si>
  <si>
    <t>Frais d’administration</t>
  </si>
  <si>
    <t>Autres frais / frais de clôture</t>
  </si>
  <si>
    <t>Apport net du client</t>
  </si>
  <si>
    <t>Montant du prêt-relais maximum</t>
  </si>
  <si>
    <t>Calculateur de prêt-relais</t>
  </si>
  <si>
    <t>Montant du prêt-relais</t>
  </si>
  <si>
    <t>Durée (en jours)</t>
  </si>
  <si>
    <t>Taux initial</t>
  </si>
  <si>
    <t>Total des intérêts</t>
  </si>
  <si>
    <t>Frais d’administration du prêt-relais</t>
  </si>
  <si>
    <t>Coût d’emprunt total</t>
  </si>
  <si>
    <t>TAP</t>
  </si>
  <si>
    <t>Payable à l'échéance</t>
  </si>
  <si>
    <t>Ratio prêt-valeur combiné</t>
  </si>
  <si>
    <t>Cette calculatrice sert aux fins d'estimation seulement; les valeurs définitives seront fournies par Financère CMLS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</si>
</sst>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164" formatCode="_-&quot;$&quot;* #,##0.00_-;\-&quot;$&quot;* #,##0.00_-;_-&quot;$&quot;* &quot;-&quot;??_-;_-@_-"/>
    <numFmt numFmtId="165" formatCode="[$-409]d\-mmm\-yy;@"/>
    <numFmt numFmtId="166" formatCode="0.000%"/>
    <numFmt numFmtId="167" formatCode="_(&quot;$&quot;* #,##0_);_(&quot;$&quot;* \(#,##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0"/>
      <name val="Arial"/>
    </font>
    <font>
      <b/>
      <sz val="11"/>
      <color rgb="FFFF0000"/>
      <name val="Calibri"/>
      <family val="2"/>
      <scheme val="minor"/>
    </font>
    <font>
      <b/>
      <sz val="16"/>
      <color theme="0"/>
      <name val="Arial"/>
      <family val="2"/>
    </font>
    <font>
      <sz val="9"/>
      <color theme="1"/>
      <name val="Calibri"/>
      <family val="2"/>
      <scheme val="minor"/>
    </font>
    <font>
      <b/>
      <i/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477F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5">
    <xf numFmtId="0" fontId="0" fillId="0" borderId="0" xfId="0"/>
    <xf numFmtId="44" fontId="1" fillId="0" borderId="5" xfId="1" applyFont="1" applyBorder="1" applyProtection="1">
      <protection locked="0"/>
    </xf>
    <xf numFmtId="44" fontId="1" fillId="2" borderId="16" xfId="1" applyFont="1" applyFill="1" applyBorder="1" applyProtection="1">
      <protection locked="0"/>
    </xf>
    <xf numFmtId="44" fontId="1" fillId="2" borderId="19" xfId="1" applyFont="1" applyFill="1" applyBorder="1" applyProtection="1">
      <protection locked="0"/>
    </xf>
    <xf numFmtId="165" fontId="0" fillId="0" borderId="16" xfId="0" applyNumberFormat="1" applyBorder="1" applyProtection="1">
      <protection locked="0"/>
    </xf>
    <xf numFmtId="10" fontId="0" fillId="2" borderId="17" xfId="0" applyNumberFormat="1" applyFill="1" applyBorder="1" applyProtection="1">
      <protection locked="0"/>
    </xf>
    <xf numFmtId="44" fontId="1" fillId="0" borderId="18" xfId="1" applyFont="1" applyFill="1" applyBorder="1" applyProtection="1">
      <protection locked="0"/>
    </xf>
    <xf numFmtId="165" fontId="0" fillId="0" borderId="15" xfId="0" applyNumberFormat="1" applyBorder="1" applyProtection="1">
      <protection locked="0"/>
    </xf>
    <xf numFmtId="10" fontId="0" fillId="0" borderId="15" xfId="0" applyNumberFormat="1" applyBorder="1" applyProtection="1">
      <protection locked="0"/>
    </xf>
    <xf numFmtId="44" fontId="1" fillId="0" borderId="19" xfId="1" applyFont="1" applyFill="1" applyBorder="1" applyProtection="1">
      <protection locked="0"/>
    </xf>
    <xf numFmtId="44" fontId="1" fillId="0" borderId="16" xfId="1" applyFont="1" applyFill="1" applyBorder="1" applyProtection="1">
      <protection locked="0"/>
    </xf>
    <xf numFmtId="44" fontId="1" fillId="0" borderId="17" xfId="1" applyFont="1" applyFill="1" applyBorder="1" applyProtection="1">
      <protection locked="0"/>
    </xf>
    <xf numFmtId="9" fontId="0" fillId="0" borderId="15" xfId="0" applyNumberFormat="1" applyBorder="1" applyProtection="1">
      <protection locked="0"/>
    </xf>
    <xf numFmtId="44" fontId="1" fillId="0" borderId="15" xfId="1" applyFont="1" applyFill="1" applyBorder="1" applyProtection="1">
      <protection locked="0"/>
    </xf>
    <xf numFmtId="44" fontId="1" fillId="0" borderId="3" xfId="1" applyFont="1" applyFill="1" applyBorder="1" applyProtection="1">
      <protection locked="0"/>
    </xf>
    <xf numFmtId="0" fontId="0" fillId="2" borderId="15" xfId="0" applyFill="1" applyBorder="1" applyProtection="1">
      <protection locked="0"/>
    </xf>
    <xf numFmtId="10" fontId="1" fillId="0" borderId="3" xfId="2" applyNumberFormat="1" applyFont="1" applyFill="1" applyBorder="1" applyProtection="1">
      <protection locked="0"/>
    </xf>
    <xf numFmtId="0" fontId="0" fillId="0" borderId="0" xfId="0" applyAlignment="1">
      <alignment horizontal="center"/>
    </xf>
    <xf numFmtId="44" fontId="0" fillId="0" borderId="0" xfId="1" applyFont="1"/>
    <xf numFmtId="167" fontId="0" fillId="0" borderId="0" xfId="1" applyNumberFormat="1" applyFont="1"/>
    <xf numFmtId="167" fontId="0" fillId="0" borderId="0" xfId="1" applyNumberFormat="1" applyFont="1" applyAlignment="1">
      <alignment horizontal="center"/>
    </xf>
    <xf numFmtId="0" fontId="2" fillId="2" borderId="14" xfId="0" applyFont="1" applyFill="1" applyBorder="1" applyProtection="1">
      <protection locked="0"/>
    </xf>
    <xf numFmtId="0" fontId="2" fillId="2" borderId="23" xfId="0" applyFont="1" applyFill="1" applyBorder="1" applyProtection="1">
      <protection locked="0"/>
    </xf>
    <xf numFmtId="0" fontId="0" fillId="3" borderId="10" xfId="0" applyFill="1" applyBorder="1"/>
    <xf numFmtId="0" fontId="6" fillId="4" borderId="8" xfId="0" applyFont="1" applyFill="1" applyBorder="1"/>
    <xf numFmtId="44" fontId="1" fillId="0" borderId="3" xfId="1" applyFont="1" applyFill="1" applyBorder="1" applyProtection="1"/>
    <xf numFmtId="0" fontId="0" fillId="3" borderId="11" xfId="0" applyFill="1" applyBorder="1" applyAlignment="1">
      <alignment horizontal="center" vertical="center"/>
    </xf>
    <xf numFmtId="44" fontId="3" fillId="3" borderId="11" xfId="0" applyNumberFormat="1" applyFont="1" applyFill="1" applyBorder="1" applyAlignment="1">
      <alignment vertical="center"/>
    </xf>
    <xf numFmtId="44" fontId="0" fillId="0" borderId="0" xfId="0" applyNumberFormat="1"/>
    <xf numFmtId="44" fontId="0" fillId="0" borderId="3" xfId="0" applyNumberFormat="1" applyBorder="1"/>
    <xf numFmtId="166" fontId="1" fillId="0" borderId="3" xfId="2" applyNumberFormat="1" applyFont="1" applyFill="1" applyBorder="1" applyProtection="1"/>
    <xf numFmtId="0" fontId="10" fillId="3" borderId="11" xfId="0" applyFont="1" applyFill="1" applyBorder="1" applyAlignment="1">
      <alignment horizontal="center" vertical="center"/>
    </xf>
    <xf numFmtId="0" fontId="6" fillId="4" borderId="9" xfId="0" applyFont="1" applyFill="1" applyBorder="1"/>
    <xf numFmtId="44" fontId="0" fillId="0" borderId="4" xfId="0" applyNumberFormat="1" applyBorder="1"/>
    <xf numFmtId="0" fontId="6" fillId="4" borderId="20" xfId="0" applyFont="1" applyFill="1" applyBorder="1"/>
    <xf numFmtId="10" fontId="1" fillId="0" borderId="15" xfId="2" applyNumberFormat="1" applyFont="1" applyFill="1" applyBorder="1" applyProtection="1"/>
    <xf numFmtId="0" fontId="3" fillId="3" borderId="11" xfId="0" applyFont="1" applyFill="1" applyBorder="1" applyAlignment="1">
      <alignment horizontal="center" vertical="center"/>
    </xf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2" fillId="3" borderId="11" xfId="0" applyFont="1" applyFill="1" applyBorder="1" applyAlignment="1">
      <alignment horizontal="center" vertical="center"/>
    </xf>
    <xf numFmtId="0" fontId="0" fillId="0" borderId="3" xfId="0" applyBorder="1"/>
    <xf numFmtId="0" fontId="6" fillId="4" borderId="7" xfId="0" applyFont="1" applyFill="1" applyBorder="1"/>
    <xf numFmtId="0" fontId="0" fillId="3" borderId="0" xfId="0" applyFill="1"/>
    <xf numFmtId="164" fontId="0" fillId="3" borderId="11" xfId="0" applyNumberFormat="1" applyFill="1" applyBorder="1"/>
    <xf numFmtId="0" fontId="0" fillId="3" borderId="11" xfId="0" applyFill="1" applyBorder="1"/>
    <xf numFmtId="44" fontId="5" fillId="4" borderId="2" xfId="0" applyNumberFormat="1" applyFont="1" applyFill="1" applyBorder="1" applyAlignment="1">
      <alignment vertical="center"/>
    </xf>
    <xf numFmtId="44" fontId="1" fillId="3" borderId="11" xfId="1" applyFont="1" applyFill="1" applyBorder="1" applyProtection="1"/>
    <xf numFmtId="0" fontId="0" fillId="5" borderId="11" xfId="0" applyFill="1" applyBorder="1"/>
    <xf numFmtId="0" fontId="4" fillId="5" borderId="10" xfId="0" applyFont="1" applyFill="1" applyBorder="1"/>
    <xf numFmtId="0" fontId="0" fillId="5" borderId="0" xfId="0" applyFill="1"/>
    <xf numFmtId="44" fontId="5" fillId="4" borderId="2" xfId="1" applyFont="1" applyFill="1" applyBorder="1" applyAlignment="1" applyProtection="1">
      <alignment vertical="center"/>
    </xf>
    <xf numFmtId="0" fontId="0" fillId="0" borderId="10" xfId="0" applyBorder="1"/>
    <xf numFmtId="0" fontId="0" fillId="3" borderId="0" xfId="0" applyFill="1" applyAlignment="1">
      <alignment horizontal="right"/>
    </xf>
    <xf numFmtId="0" fontId="6" fillId="4" borderId="6" xfId="0" applyFont="1" applyFill="1" applyBorder="1" applyAlignment="1">
      <alignment vertical="center"/>
    </xf>
    <xf numFmtId="0" fontId="6" fillId="4" borderId="1" xfId="0" applyFont="1" applyFill="1" applyBorder="1"/>
    <xf numFmtId="0" fontId="6" fillId="4" borderId="2" xfId="0" applyFont="1" applyFill="1" applyBorder="1"/>
    <xf numFmtId="0" fontId="8" fillId="4" borderId="22" xfId="0" applyFont="1" applyFill="1" applyBorder="1" applyAlignment="1">
      <alignment horizontal="right"/>
    </xf>
    <xf numFmtId="0" fontId="9" fillId="4" borderId="12" xfId="0" applyFont="1" applyFill="1" applyBorder="1" applyAlignment="1">
      <alignment horizontal="left" vertical="center"/>
    </xf>
    <xf numFmtId="0" fontId="9" fillId="4" borderId="13" xfId="0" applyFont="1" applyFill="1" applyBorder="1" applyAlignment="1">
      <alignment horizontal="left" vertical="center"/>
    </xf>
    <xf numFmtId="0" fontId="8" fillId="4" borderId="13" xfId="0" applyFont="1" applyFill="1" applyBorder="1" applyAlignment="1">
      <alignment horizontal="right"/>
    </xf>
    <xf numFmtId="0" fontId="0" fillId="0" borderId="0" xfId="0" applyProtection="1">
      <protection hidden="1"/>
    </xf>
    <xf numFmtId="0" fontId="7" fillId="4" borderId="6" xfId="0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right" vertical="center"/>
    </xf>
    <xf numFmtId="0" fontId="9" fillId="4" borderId="22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1" fillId="4" borderId="21" xfId="0" applyFont="1" applyFill="1" applyBorder="1" applyAlignment="1">
      <alignment horizontal="left" vertical="center"/>
    </xf>
    <xf numFmtId="0" fontId="12" fillId="3" borderId="0" xfId="0" applyFont="1" applyFill="1" applyAlignment="1">
      <alignment horizontal="right"/>
    </xf>
    <xf numFmtId="0" fontId="11" fillId="4" borderId="6" xfId="0" applyFont="1" applyFill="1" applyBorder="1" applyAlignment="1">
      <alignment horizontal="left" vertical="center"/>
    </xf>
    <xf numFmtId="0" fontId="13" fillId="0" borderId="0" xfId="0" applyFon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214923</xdr:colOff>
      <xdr:row>1</xdr:row>
      <xdr:rowOff>185615</xdr:rowOff>
    </xdr:from>
    <xdr:to>
      <xdr:col>1</xdr:col>
      <xdr:colOff>2354384</xdr:colOff>
      <xdr:row>5</xdr:row>
      <xdr:rowOff>110252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18DC25F-1A60-FC34-DD0C-303729722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923" y="381000"/>
          <a:ext cx="2471615" cy="706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7:K60"/>
  <sheetViews>
    <sheetView showGridLines="0" tabSelected="1" zoomScale="130" zoomScaleNormal="130" zoomScalePageLayoutView="93" workbookViewId="0">
      <selection activeCell="G9" sqref="G9"/>
    </sheetView>
  </sheetViews>
  <sheetFormatPr baseColWidth="10" defaultColWidth="8.83203125" defaultRowHeight="15" x14ac:dyDescent="0.2"/>
  <cols>
    <col min="1" max="1" width="4.33203125" customWidth="1"/>
    <col min="2" max="2" width="46.5" customWidth="1"/>
    <col min="3" max="3" width="29.5" customWidth="1"/>
    <col min="4" max="4" width="23.5" customWidth="1"/>
    <col min="8" max="11" width="15.5" customWidth="1"/>
  </cols>
  <sheetData>
    <row r="7" spans="1:4" ht="16" thickBot="1" x14ac:dyDescent="0.25"/>
    <row r="8" spans="1:4" ht="20" x14ac:dyDescent="0.2">
      <c r="A8" s="71" t="s">
        <v>21</v>
      </c>
      <c r="B8" s="64"/>
      <c r="C8" s="57" t="s">
        <v>0</v>
      </c>
      <c r="D8" s="22" t="s">
        <v>20</v>
      </c>
    </row>
    <row r="9" spans="1:4" ht="17.25" customHeight="1" thickBot="1" x14ac:dyDescent="0.25">
      <c r="A9" s="58"/>
      <c r="B9" s="59"/>
      <c r="C9" s="60" t="s">
        <v>16</v>
      </c>
      <c r="D9" s="21" t="s">
        <v>14</v>
      </c>
    </row>
    <row r="10" spans="1:4" ht="24" customHeight="1" thickBot="1" x14ac:dyDescent="0.25">
      <c r="A10" s="54" t="s">
        <v>22</v>
      </c>
      <c r="B10" s="55"/>
      <c r="C10" s="55"/>
      <c r="D10" s="56"/>
    </row>
    <row r="11" spans="1:4" ht="16" thickBot="1" x14ac:dyDescent="0.25">
      <c r="A11" s="49"/>
      <c r="B11" s="50" t="s">
        <v>23</v>
      </c>
      <c r="C11" s="15" t="s">
        <v>19</v>
      </c>
      <c r="D11" s="48"/>
    </row>
    <row r="12" spans="1:4" ht="16" thickBot="1" x14ac:dyDescent="0.25">
      <c r="A12" s="23"/>
      <c r="B12" s="43" t="s">
        <v>24</v>
      </c>
      <c r="C12" s="6">
        <v>1800000</v>
      </c>
      <c r="D12" s="47">
        <f>C12</f>
        <v>1800000</v>
      </c>
    </row>
    <row r="13" spans="1:4" ht="16" thickBot="1" x14ac:dyDescent="0.25">
      <c r="A13" s="23"/>
      <c r="B13" s="43" t="s">
        <v>25</v>
      </c>
      <c r="C13" s="7">
        <v>45276</v>
      </c>
      <c r="D13" s="47"/>
    </row>
    <row r="14" spans="1:4" ht="16" thickBot="1" x14ac:dyDescent="0.25">
      <c r="A14" s="23"/>
      <c r="B14" s="43" t="s">
        <v>26</v>
      </c>
      <c r="C14" s="8">
        <v>1.4999999999999999E-2</v>
      </c>
      <c r="D14" s="47">
        <f>C14*C12</f>
        <v>27000</v>
      </c>
    </row>
    <row r="15" spans="1:4" x14ac:dyDescent="0.2">
      <c r="A15" s="23"/>
      <c r="B15" s="72" t="s">
        <v>27</v>
      </c>
      <c r="C15" s="9">
        <v>0</v>
      </c>
      <c r="D15" s="47"/>
    </row>
    <row r="16" spans="1:4" x14ac:dyDescent="0.2">
      <c r="A16" s="23"/>
      <c r="B16" s="72" t="s">
        <v>28</v>
      </c>
      <c r="C16" s="10">
        <v>0</v>
      </c>
      <c r="D16" s="47"/>
    </row>
    <row r="17" spans="1:4" x14ac:dyDescent="0.2">
      <c r="A17" s="23"/>
      <c r="B17" s="72" t="s">
        <v>29</v>
      </c>
      <c r="C17" s="10">
        <v>0</v>
      </c>
      <c r="D17" s="47"/>
    </row>
    <row r="18" spans="1:4" x14ac:dyDescent="0.2">
      <c r="A18" s="23"/>
      <c r="B18" s="72" t="s">
        <v>30</v>
      </c>
      <c r="C18" s="10"/>
      <c r="D18" s="47"/>
    </row>
    <row r="19" spans="1:4" x14ac:dyDescent="0.2">
      <c r="A19" s="23"/>
      <c r="B19" s="72" t="s">
        <v>31</v>
      </c>
      <c r="C19" s="10"/>
      <c r="D19" s="47"/>
    </row>
    <row r="20" spans="1:4" x14ac:dyDescent="0.2">
      <c r="A20" s="23"/>
      <c r="B20" s="72" t="s">
        <v>32</v>
      </c>
      <c r="C20" s="10"/>
      <c r="D20" s="47"/>
    </row>
    <row r="21" spans="1:4" x14ac:dyDescent="0.2">
      <c r="A21" s="23"/>
      <c r="B21" s="72" t="s">
        <v>33</v>
      </c>
      <c r="C21" s="10"/>
      <c r="D21" s="47"/>
    </row>
    <row r="22" spans="1:4" x14ac:dyDescent="0.2">
      <c r="A22" s="23"/>
      <c r="B22" s="72" t="s">
        <v>34</v>
      </c>
      <c r="C22" s="10"/>
      <c r="D22" s="47"/>
    </row>
    <row r="23" spans="1:4" x14ac:dyDescent="0.2">
      <c r="A23" s="23"/>
      <c r="B23" s="72" t="s">
        <v>35</v>
      </c>
      <c r="C23" s="10"/>
      <c r="D23" s="47"/>
    </row>
    <row r="24" spans="1:4" x14ac:dyDescent="0.2">
      <c r="A24" s="23"/>
      <c r="B24" s="72" t="s">
        <v>36</v>
      </c>
      <c r="C24" s="10"/>
      <c r="D24" s="47"/>
    </row>
    <row r="25" spans="1:4" x14ac:dyDescent="0.2">
      <c r="A25" s="23"/>
      <c r="B25" s="72" t="s">
        <v>37</v>
      </c>
      <c r="C25" s="10"/>
      <c r="D25" s="47"/>
    </row>
    <row r="26" spans="1:4" ht="16" thickBot="1" x14ac:dyDescent="0.25">
      <c r="A26" s="23"/>
      <c r="B26" s="72" t="s">
        <v>38</v>
      </c>
      <c r="C26" s="11"/>
      <c r="D26" s="47"/>
    </row>
    <row r="27" spans="1:4" ht="16" thickBot="1" x14ac:dyDescent="0.25">
      <c r="A27" s="23"/>
      <c r="B27" s="53" t="s">
        <v>39</v>
      </c>
      <c r="C27" s="43"/>
      <c r="D27" s="47">
        <f>SUM(C15:C26)</f>
        <v>0</v>
      </c>
    </row>
    <row r="28" spans="1:4" ht="16" thickBot="1" x14ac:dyDescent="0.25">
      <c r="A28" s="23"/>
      <c r="B28" s="53" t="s">
        <v>40</v>
      </c>
      <c r="C28" s="12">
        <v>0.05</v>
      </c>
      <c r="D28" s="47">
        <f>C12*C28</f>
        <v>90000</v>
      </c>
    </row>
    <row r="29" spans="1:4" ht="16" thickBot="1" x14ac:dyDescent="0.25">
      <c r="A29" s="23"/>
      <c r="B29" s="53" t="s">
        <v>41</v>
      </c>
      <c r="C29" s="13">
        <v>700000</v>
      </c>
      <c r="D29" s="47">
        <f>C29</f>
        <v>700000</v>
      </c>
    </row>
    <row r="30" spans="1:4" ht="16" thickBot="1" x14ac:dyDescent="0.25">
      <c r="A30" s="23"/>
      <c r="B30" s="43"/>
      <c r="C30" s="43"/>
      <c r="D30" s="45"/>
    </row>
    <row r="31" spans="1:4" ht="24" customHeight="1" thickBot="1" x14ac:dyDescent="0.25">
      <c r="A31" s="62" t="s">
        <v>42</v>
      </c>
      <c r="B31" s="63"/>
      <c r="C31" s="63"/>
      <c r="D31" s="51">
        <f>D12-D14-D27-D28-D29</f>
        <v>983000</v>
      </c>
    </row>
    <row r="32" spans="1:4" ht="16" thickBot="1" x14ac:dyDescent="0.25">
      <c r="A32" s="52"/>
    </row>
    <row r="33" spans="1:11" ht="24" customHeight="1" thickBot="1" x14ac:dyDescent="0.25">
      <c r="A33" s="67" t="s">
        <v>43</v>
      </c>
      <c r="B33" s="68"/>
      <c r="C33" s="68"/>
      <c r="D33" s="69"/>
    </row>
    <row r="34" spans="1:11" ht="16" thickBot="1" x14ac:dyDescent="0.25">
      <c r="A34" s="49"/>
      <c r="B34" s="50" t="s">
        <v>44</v>
      </c>
      <c r="C34" s="15" t="s">
        <v>18</v>
      </c>
      <c r="D34" s="48"/>
    </row>
    <row r="35" spans="1:11" x14ac:dyDescent="0.2">
      <c r="A35" s="23"/>
      <c r="B35" s="43" t="s">
        <v>45</v>
      </c>
      <c r="C35" s="3">
        <v>800000</v>
      </c>
      <c r="D35" s="47">
        <f>C35</f>
        <v>800000</v>
      </c>
    </row>
    <row r="36" spans="1:11" x14ac:dyDescent="0.2">
      <c r="A36" s="23"/>
      <c r="B36" s="43" t="s">
        <v>46</v>
      </c>
      <c r="C36" s="4">
        <v>45245</v>
      </c>
      <c r="D36" s="47"/>
    </row>
    <row r="37" spans="1:11" x14ac:dyDescent="0.2">
      <c r="A37" s="23"/>
      <c r="B37" s="43" t="s">
        <v>47</v>
      </c>
      <c r="C37" s="2">
        <v>500000</v>
      </c>
      <c r="D37" s="47">
        <f>C37</f>
        <v>500000</v>
      </c>
    </row>
    <row r="38" spans="1:11" x14ac:dyDescent="0.2">
      <c r="A38" s="23"/>
      <c r="B38" s="43" t="s">
        <v>48</v>
      </c>
      <c r="C38" s="2">
        <v>0</v>
      </c>
      <c r="D38" s="47">
        <f>C38</f>
        <v>0</v>
      </c>
    </row>
    <row r="39" spans="1:11" x14ac:dyDescent="0.2">
      <c r="A39" s="23"/>
      <c r="B39" s="43" t="s">
        <v>49</v>
      </c>
      <c r="C39" s="2">
        <v>10000</v>
      </c>
      <c r="D39" s="47">
        <f>C39</f>
        <v>10000</v>
      </c>
    </row>
    <row r="40" spans="1:11" x14ac:dyDescent="0.2">
      <c r="A40" s="23"/>
      <c r="B40" s="43" t="s">
        <v>50</v>
      </c>
      <c r="C40" s="2">
        <f>C52</f>
        <v>500</v>
      </c>
      <c r="D40" s="47">
        <f>C40</f>
        <v>500</v>
      </c>
    </row>
    <row r="41" spans="1:11" ht="16" thickBot="1" x14ac:dyDescent="0.25">
      <c r="A41" s="23"/>
      <c r="B41" s="43" t="s">
        <v>51</v>
      </c>
      <c r="C41" s="5">
        <v>0</v>
      </c>
      <c r="D41" s="47">
        <f>D35*C41</f>
        <v>0</v>
      </c>
    </row>
    <row r="42" spans="1:11" x14ac:dyDescent="0.2">
      <c r="A42" s="23"/>
      <c r="B42" s="43" t="s">
        <v>52</v>
      </c>
      <c r="C42" s="43"/>
      <c r="D42" s="44">
        <f>MAX(D38+D39,0)</f>
        <v>10000</v>
      </c>
    </row>
    <row r="43" spans="1:11" ht="16" thickBot="1" x14ac:dyDescent="0.25">
      <c r="A43" s="23"/>
      <c r="B43" s="43"/>
      <c r="C43" s="43"/>
      <c r="D43" s="45"/>
    </row>
    <row r="44" spans="1:11" ht="24" customHeight="1" thickBot="1" x14ac:dyDescent="0.25">
      <c r="A44" s="62" t="s">
        <v>53</v>
      </c>
      <c r="B44" s="63"/>
      <c r="C44" s="63"/>
      <c r="D44" s="46">
        <f>MIN(D35-D37-D42+D41,D31)</f>
        <v>290000</v>
      </c>
    </row>
    <row r="45" spans="1:11" ht="16" thickBot="1" x14ac:dyDescent="0.25"/>
    <row r="46" spans="1:11" ht="35" customHeight="1" thickBot="1" x14ac:dyDescent="0.25">
      <c r="A46" s="73" t="s">
        <v>54</v>
      </c>
      <c r="B46" s="65"/>
      <c r="C46" s="65"/>
      <c r="D46" s="66"/>
    </row>
    <row r="47" spans="1:11" ht="16" thickBot="1" x14ac:dyDescent="0.25">
      <c r="A47" s="23"/>
      <c r="B47" s="43"/>
      <c r="C47" s="43"/>
      <c r="D47" s="45"/>
    </row>
    <row r="48" spans="1:11" x14ac:dyDescent="0.2">
      <c r="A48" s="23"/>
      <c r="B48" s="42" t="s">
        <v>55</v>
      </c>
      <c r="C48" s="1">
        <f>MIN(D44,D31)</f>
        <v>290000</v>
      </c>
      <c r="D48" s="36" t="str">
        <f>IF(C54&gt;=0.55,"Reduce Bridge Fee","")</f>
        <v/>
      </c>
      <c r="H48" s="17"/>
      <c r="I48" s="17"/>
      <c r="J48" s="17"/>
      <c r="K48" s="17"/>
    </row>
    <row r="49" spans="1:11" x14ac:dyDescent="0.2">
      <c r="A49" s="23"/>
      <c r="B49" s="24" t="s">
        <v>56</v>
      </c>
      <c r="C49" s="41">
        <f>C13-C36</f>
        <v>31</v>
      </c>
      <c r="D49" s="26"/>
      <c r="H49" s="17"/>
      <c r="I49" s="17"/>
      <c r="J49" s="17"/>
      <c r="K49" s="17"/>
    </row>
    <row r="50" spans="1:11" x14ac:dyDescent="0.2">
      <c r="A50" s="23"/>
      <c r="B50" s="24" t="s">
        <v>57</v>
      </c>
      <c r="C50" s="16">
        <v>0.107</v>
      </c>
      <c r="D50" s="40" t="s">
        <v>17</v>
      </c>
    </row>
    <row r="51" spans="1:11" x14ac:dyDescent="0.2">
      <c r="A51" s="23"/>
      <c r="B51" s="24" t="s">
        <v>58</v>
      </c>
      <c r="C51" s="25">
        <f>ROUND((C50/365*C49*C48),2)</f>
        <v>2635.42</v>
      </c>
      <c r="D51" s="26"/>
    </row>
    <row r="52" spans="1:11" x14ac:dyDescent="0.2">
      <c r="A52" s="23"/>
      <c r="B52" s="24" t="s">
        <v>59</v>
      </c>
      <c r="C52" s="14">
        <f>IF(D9="AVEO", 1000,Sheet2!C8)</f>
        <v>500</v>
      </c>
      <c r="D52" s="27" t="str">
        <f>IF(C54&gt;=0.35,(C48*C49*0.35/365)-(C48*C50*C49/365),"")</f>
        <v/>
      </c>
      <c r="F52" s="28"/>
    </row>
    <row r="53" spans="1:11" x14ac:dyDescent="0.2">
      <c r="A53" s="23"/>
      <c r="B53" s="24" t="s">
        <v>60</v>
      </c>
      <c r="C53" s="29">
        <f>ROUND((C50/365*C49*C48)+C52,2)</f>
        <v>3135.42</v>
      </c>
      <c r="D53" s="26"/>
    </row>
    <row r="54" spans="1:11" x14ac:dyDescent="0.2">
      <c r="A54" s="23"/>
      <c r="B54" s="24" t="s">
        <v>61</v>
      </c>
      <c r="C54" s="30">
        <f>C53/C48/C49*365</f>
        <v>0.12730014460511679</v>
      </c>
      <c r="D54" s="31" t="str">
        <f>IF(C54&gt;=0.35,"Reduce Bridge Fee","")</f>
        <v/>
      </c>
    </row>
    <row r="55" spans="1:11" ht="16" thickBot="1" x14ac:dyDescent="0.25">
      <c r="A55" s="23"/>
      <c r="B55" s="32" t="s">
        <v>62</v>
      </c>
      <c r="C55" s="33">
        <f>C48+(C48*C50*C49/365)</f>
        <v>292635.42465753423</v>
      </c>
      <c r="D55" s="26"/>
    </row>
    <row r="56" spans="1:11" ht="16" thickBot="1" x14ac:dyDescent="0.25">
      <c r="A56" s="23"/>
      <c r="B56" s="34" t="s">
        <v>63</v>
      </c>
      <c r="C56" s="35">
        <f>((C29+C37+C48)/(C12+C35))</f>
        <v>0.57307692307692304</v>
      </c>
      <c r="D56" s="36" t="str">
        <f>IF(C56&gt;90%,"CLTV cannot exceed 90%","")</f>
        <v/>
      </c>
    </row>
    <row r="57" spans="1:11" ht="16" thickBot="1" x14ac:dyDescent="0.25">
      <c r="A57" s="37"/>
      <c r="B57" s="38"/>
      <c r="C57" s="38"/>
      <c r="D57" s="39"/>
    </row>
    <row r="60" spans="1:11" x14ac:dyDescent="0.2">
      <c r="B60" s="74" t="s">
        <v>64</v>
      </c>
    </row>
  </sheetData>
  <sheetProtection selectLockedCells="1"/>
  <mergeCells count="5">
    <mergeCell ref="A31:C31"/>
    <mergeCell ref="A44:C44"/>
    <mergeCell ref="A8:B8"/>
    <mergeCell ref="A46:D46"/>
    <mergeCell ref="A33:D33"/>
  </mergeCells>
  <pageMargins left="0.7" right="0.7" top="0.75" bottom="0.75" header="0.3" footer="0.3"/>
  <pageSetup orientation="portrait" horizontalDpi="4294967292" verticalDpi="4294967292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AF0A3DD-B61B-4C54-8CD0-76E1B423358C}">
          <x14:formula1>
            <xm:f>Sheet2!$A$2:$A$3</xm:f>
          </x14:formula1>
          <xm:sqref>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A4BE8-1E06-4885-B5B2-509FE3B7B18B}">
  <sheetPr codeName="Sheet2"/>
  <dimension ref="A1:I8"/>
  <sheetViews>
    <sheetView workbookViewId="0">
      <selection activeCell="K12" sqref="K12"/>
    </sheetView>
  </sheetViews>
  <sheetFormatPr baseColWidth="10" defaultColWidth="8.83203125" defaultRowHeight="15" x14ac:dyDescent="0.2"/>
  <cols>
    <col min="2" max="2" width="24.5" bestFit="1" customWidth="1"/>
    <col min="3" max="3" width="11.5" bestFit="1" customWidth="1"/>
    <col min="4" max="9" width="12.5" bestFit="1" customWidth="1"/>
  </cols>
  <sheetData>
    <row r="1" spans="1:9" x14ac:dyDescent="0.2">
      <c r="A1" t="s">
        <v>13</v>
      </c>
      <c r="B1" t="s">
        <v>12</v>
      </c>
    </row>
    <row r="2" spans="1:9" x14ac:dyDescent="0.2">
      <c r="A2" t="s">
        <v>14</v>
      </c>
      <c r="C2" s="70" t="s">
        <v>1</v>
      </c>
      <c r="D2" s="70"/>
      <c r="E2" s="70" t="s">
        <v>2</v>
      </c>
      <c r="F2" s="70"/>
      <c r="G2" s="70" t="s">
        <v>3</v>
      </c>
      <c r="H2" s="70"/>
      <c r="I2" t="s">
        <v>4</v>
      </c>
    </row>
    <row r="3" spans="1:9" x14ac:dyDescent="0.2">
      <c r="A3" t="s">
        <v>15</v>
      </c>
      <c r="C3" s="17" t="s">
        <v>5</v>
      </c>
      <c r="D3" s="17" t="s">
        <v>6</v>
      </c>
      <c r="E3" s="17" t="s">
        <v>7</v>
      </c>
      <c r="F3" s="17" t="s">
        <v>6</v>
      </c>
      <c r="G3" s="17" t="s">
        <v>7</v>
      </c>
      <c r="H3" s="17" t="s">
        <v>6</v>
      </c>
      <c r="I3" s="17" t="s">
        <v>7</v>
      </c>
    </row>
    <row r="4" spans="1:9" x14ac:dyDescent="0.2">
      <c r="A4" s="61"/>
      <c r="B4" t="s">
        <v>11</v>
      </c>
      <c r="C4" s="20">
        <v>10000</v>
      </c>
      <c r="D4" s="20">
        <v>150000</v>
      </c>
      <c r="E4" s="20">
        <v>150000</v>
      </c>
      <c r="F4" s="20">
        <v>300000</v>
      </c>
      <c r="G4" s="20">
        <v>300000</v>
      </c>
      <c r="H4" s="20">
        <v>600000</v>
      </c>
      <c r="I4" s="20">
        <v>600000</v>
      </c>
    </row>
    <row r="5" spans="1:9" x14ac:dyDescent="0.2">
      <c r="B5" t="s">
        <v>10</v>
      </c>
      <c r="C5" s="20">
        <v>250</v>
      </c>
      <c r="D5" s="20"/>
      <c r="E5" s="20">
        <v>500</v>
      </c>
      <c r="F5" s="20"/>
      <c r="G5" s="20">
        <v>750</v>
      </c>
      <c r="H5" s="20"/>
      <c r="I5" s="20">
        <v>1000</v>
      </c>
    </row>
    <row r="7" spans="1:9" x14ac:dyDescent="0.2">
      <c r="B7" t="s">
        <v>8</v>
      </c>
      <c r="C7" t="s">
        <v>9</v>
      </c>
    </row>
    <row r="8" spans="1:9" x14ac:dyDescent="0.2">
      <c r="B8" s="18">
        <f>Sheet1!C48</f>
        <v>290000</v>
      </c>
      <c r="C8" s="19">
        <f>IF(B8&gt;(C4-1),IF(B8&lt;=$D$4,C5,IF(B8&lt;=$F$4,E5,IF(B8&lt;=$H$4,G5,IF(B8&gt;$I$4,I5)))),"Bridge loan below minimum")</f>
        <v>500</v>
      </c>
    </row>
  </sheetData>
  <sheetProtection sheet="1" objects="1" scenarios="1" selectLockedCells="1" selectUnlockedCells="1"/>
  <mergeCells count="3">
    <mergeCell ref="C2:D2"/>
    <mergeCell ref="E2:F2"/>
    <mergeCell ref="G2:H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75254818D1374DB32087120538A2C2" ma:contentTypeVersion="1" ma:contentTypeDescription="Create a new document." ma:contentTypeScope="" ma:versionID="27294eb6cdce3ca7396fbe1425585dbe">
  <xsd:schema xmlns:xsd="http://www.w3.org/2001/XMLSchema" xmlns:xs="http://www.w3.org/2001/XMLSchema" xmlns:p="http://schemas.microsoft.com/office/2006/metadata/properties" xmlns:ns2="cca69fa2-91f2-4a61-a517-f801c9d290e8" xmlns:ns3="687ed480-4647-4fc0-9b7f-a7eface8da03" targetNamespace="http://schemas.microsoft.com/office/2006/metadata/properties" ma:root="true" ma:fieldsID="7d2c85415454eefeccf6cb0e8ab74e60" ns2:_="" ns3:_="">
    <xsd:import namespace="cca69fa2-91f2-4a61-a517-f801c9d290e8"/>
    <xsd:import namespace="687ed480-4647-4fc0-9b7f-a7eface8da03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ocument_x0020_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a69fa2-91f2-4a61-a517-f801c9d290e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7ed480-4647-4fc0-9b7f-a7eface8da03" elementFormDefault="qualified">
    <xsd:import namespace="http://schemas.microsoft.com/office/2006/documentManagement/types"/>
    <xsd:import namespace="http://schemas.microsoft.com/office/infopath/2007/PartnerControls"/>
    <xsd:element name="Document_x0020_Type" ma:index="11" nillable="true" ma:displayName="Document Type" ma:default="Worksheet" ma:format="Dropdown" ma:internalName="Document_x0020_Type">
      <xsd:simpleType>
        <xsd:restriction base="dms:Choice">
          <xsd:enumeration value="Worksheet"/>
          <xsd:enumeration value="Calculator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Type xmlns="687ed480-4647-4fc0-9b7f-a7eface8da03">Calculator</Document_x0020_Type>
  </documentManagement>
</p:properties>
</file>

<file path=customXml/itemProps1.xml><?xml version="1.0" encoding="utf-8"?>
<ds:datastoreItem xmlns:ds="http://schemas.openxmlformats.org/officeDocument/2006/customXml" ds:itemID="{0420F1E9-B5FF-438A-8816-7BCF5C6CD7D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8CFE02DD-F0B4-4DD9-A28B-3E80BB5A1550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FE4E8C65-CD91-4056-9F75-0E31B6696C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3267C68-84A2-4611-AB85-84A9AC56DE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a69fa2-91f2-4a61-a517-f801c9d290e8"/>
    <ds:schemaRef ds:uri="687ed480-4647-4fc0-9b7f-a7eface8da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D3AC45CF-CDA1-40B2-A10A-1D58726EA1E9}">
  <ds:schemaRefs>
    <ds:schemaRef ds:uri="687ed480-4647-4fc0-9b7f-a7eface8da03"/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cca69fa2-91f2-4a61-a517-f801c9d290e8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Bridge Worksheet 6-19-2017</dc:title>
  <dc:creator>John Slater</dc:creator>
  <cp:lastModifiedBy>Tony Defrenza</cp:lastModifiedBy>
  <cp:lastPrinted>2017-04-11T18:10:06Z</cp:lastPrinted>
  <dcterms:created xsi:type="dcterms:W3CDTF">2013-02-21T18:45:18Z</dcterms:created>
  <dcterms:modified xsi:type="dcterms:W3CDTF">2024-08-28T13:33:53Z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1bb60174-4e58-40bf-9cf3-2ee61abf6dc2</vt:lpwstr>
  </property>
  <property fmtid="{D5CDD505-2E9C-101B-9397-08002B2CF9AE}" pid="3" name="ContentTypeId">
    <vt:lpwstr>0x010100053B3BA81591D249971F83283CAD5AC800EFD21C2947505745A7F84B403F78D767</vt:lpwstr>
  </property>
  <property fmtid="{D5CDD505-2E9C-101B-9397-08002B2CF9AE}" pid="4" name="_dlc_policyId">
    <vt:lpwstr>0x010100053B3BA81591D249971F83283CAD5AC800EFD21C2947505745A7F84B403F78D767|945378294</vt:lpwstr>
  </property>
  <property fmtid="{D5CDD505-2E9C-101B-9397-08002B2CF9AE}" pid="5" name="ItemRetentionFormula">
    <vt:lpwstr>&lt;formula id="Microsoft.Office.RecordsManagement.PolicyFeatures.Expiration.Formula.BuiltIn"&gt;&lt;number&gt;1&lt;/number&gt;&lt;property&gt;Delete_x005f_x0020_Date&lt;/property&gt;&lt;propertyId&gt;37f987dc-71c4-4780-aed2-5cb154f0a010&lt;/propertyId&gt;&lt;period&gt;days&lt;/period&gt;&lt;/formula&gt;</vt:lpwstr>
  </property>
  <property fmtid="{D5CDD505-2E9C-101B-9397-08002B2CF9AE}" pid="6" name="EmailHeaders">
    <vt:lpwstr>x-sender: Samantha.Feldman@cmls.ca_x000d_
x-receiver: MortgageDocuments@CMLS-APP04.cmls.ca_x000d_
Received: from CMLSCASHUB1.cmls.ca ([209.207.71.19]) by CMLS-APP04.cmls.ca with Microsoft SMTPSVC(7.5.7601.17514);_x000d_
	 Tue, 29 Jul 2014 09:14:07 -0400_x000d_
Received: from CML</vt:lpwstr>
  </property>
  <property fmtid="{D5CDD505-2E9C-101B-9397-08002B2CF9AE}" pid="7" name="EmailSender">
    <vt:lpwstr>&lt;a href="mailto:Samantha.Feldman@cmls.ca"&gt;Samantha.Feldman@cmls.ca&lt;/a&gt;</vt:lpwstr>
  </property>
  <property fmtid="{D5CDD505-2E9C-101B-9397-08002B2CF9AE}" pid="8" name="EmailTo">
    <vt:lpwstr>SharePoint-MortgageDocuments-External &amp;lt;MortgageDocuments@CMLS.ca&amp;gt;</vt:lpwstr>
  </property>
  <property fmtid="{D5CDD505-2E9C-101B-9397-08002B2CF9AE}" pid="9" name="EmailFrom">
    <vt:lpwstr>Samantha Feldman &lt;Samantha.Feldman@cmls.ca&gt;</vt:lpwstr>
  </property>
  <property fmtid="{D5CDD505-2E9C-101B-9397-08002B2CF9AE}" pid="10" name="EmailSubject">
    <vt:lpwstr>C000018261</vt:lpwstr>
  </property>
  <property fmtid="{D5CDD505-2E9C-101B-9397-08002B2CF9AE}" pid="11" name="WorkflowCreationPath">
    <vt:lpwstr>bbbae31d-b624-4c49-994d-a472c6a1b581,3;bbbae31d-b624-4c49-994d-a472c6a1b581,3;bbbae31d-b624-4c49-994d-a472c6a1b581,3;bbbae31d-b624-4c49-994d-a472c6a1b581,3;bbbae31d-b624-4c49-994d-a472c6a1b581,3;a75b8f5e-fe3c-4714-8c3e-34434a202a9f,4;</vt:lpwstr>
  </property>
  <property fmtid="{D5CDD505-2E9C-101B-9397-08002B2CF9AE}" pid="12" name="_dlc_DocId">
    <vt:lpwstr>QC5TKKHZ7X6N-111-23</vt:lpwstr>
  </property>
  <property fmtid="{D5CDD505-2E9C-101B-9397-08002B2CF9AE}" pid="13" name="_dlc_DocIdUrl">
    <vt:lpwstr>http://cmls-app04:1000/CompRes/_layouts/DocIdRedir.aspx?ID=QC5TKKHZ7X6N-111-23, QC5TKKHZ7X6N-111-23</vt:lpwstr>
  </property>
  <property fmtid="{D5CDD505-2E9C-101B-9397-08002B2CF9AE}" pid="14" name="Delete Date">
    <vt:lpwstr/>
  </property>
  <property fmtid="{D5CDD505-2E9C-101B-9397-08002B2CF9AE}" pid="15" name="Processing Status">
    <vt:lpwstr>Assigned</vt:lpwstr>
  </property>
  <property fmtid="{D5CDD505-2E9C-101B-9397-08002B2CF9AE}" pid="16" name="AssignedTo">
    <vt:lpwstr>233;#Samantha Feldman</vt:lpwstr>
  </property>
  <property fmtid="{D5CDD505-2E9C-101B-9397-08002B2CF9AE}" pid="17" name="LoanNo0">
    <vt:lpwstr>C000018261</vt:lpwstr>
  </property>
  <property fmtid="{D5CDD505-2E9C-101B-9397-08002B2CF9AE}" pid="18" name="Reviewed Date">
    <vt:lpwstr/>
  </property>
  <property fmtid="{D5CDD505-2E9C-101B-9397-08002B2CF9AE}" pid="19" name="Validation Message">
    <vt:lpwstr/>
  </property>
  <property fmtid="{D5CDD505-2E9C-101B-9397-08002B2CF9AE}" pid="20" name="Follow Up Date">
    <vt:lpwstr/>
  </property>
  <property fmtid="{D5CDD505-2E9C-101B-9397-08002B2CF9AE}" pid="21" name="Document Source">
    <vt:lpwstr>Outgoing</vt:lpwstr>
  </property>
  <property fmtid="{D5CDD505-2E9C-101B-9397-08002B2CF9AE}" pid="22" name="Reviewed By">
    <vt:lpwstr/>
  </property>
  <property fmtid="{D5CDD505-2E9C-101B-9397-08002B2CF9AE}" pid="23" name="PrimaryDocument">
    <vt:lpwstr/>
  </property>
  <property fmtid="{D5CDD505-2E9C-101B-9397-08002B2CF9AE}" pid="24" name="Additional Documents">
    <vt:lpwstr/>
  </property>
  <property fmtid="{D5CDD505-2E9C-101B-9397-08002B2CF9AE}" pid="25" name="MSIP_Label_cf597757-257c-444e-a033-6b4031aecc7b_Enabled">
    <vt:lpwstr>true</vt:lpwstr>
  </property>
  <property fmtid="{D5CDD505-2E9C-101B-9397-08002B2CF9AE}" pid="26" name="MSIP_Label_cf597757-257c-444e-a033-6b4031aecc7b_SetDate">
    <vt:lpwstr>2023-11-08T21:51:02Z</vt:lpwstr>
  </property>
  <property fmtid="{D5CDD505-2E9C-101B-9397-08002B2CF9AE}" pid="27" name="MSIP_Label_cf597757-257c-444e-a033-6b4031aecc7b_Method">
    <vt:lpwstr>Standard</vt:lpwstr>
  </property>
  <property fmtid="{D5CDD505-2E9C-101B-9397-08002B2CF9AE}" pid="28" name="MSIP_Label_cf597757-257c-444e-a033-6b4031aecc7b_Name">
    <vt:lpwstr>defa4170-0d19-0005-0004-bc88714345d2</vt:lpwstr>
  </property>
  <property fmtid="{D5CDD505-2E9C-101B-9397-08002B2CF9AE}" pid="29" name="MSIP_Label_cf597757-257c-444e-a033-6b4031aecc7b_SiteId">
    <vt:lpwstr>5975e449-ac32-41a0-bedd-993b9c352147</vt:lpwstr>
  </property>
  <property fmtid="{D5CDD505-2E9C-101B-9397-08002B2CF9AE}" pid="30" name="MSIP_Label_cf597757-257c-444e-a033-6b4031aecc7b_ActionId">
    <vt:lpwstr>e3765af2-58a7-415c-b273-9b1fe319cf3d</vt:lpwstr>
  </property>
  <property fmtid="{D5CDD505-2E9C-101B-9397-08002B2CF9AE}" pid="31" name="MSIP_Label_cf597757-257c-444e-a033-6b4031aecc7b_ContentBits">
    <vt:lpwstr>0</vt:lpwstr>
  </property>
</Properties>
</file>