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ls.systems\users\home\Mpanait\Documents\"/>
    </mc:Choice>
  </mc:AlternateContent>
  <xr:revisionPtr revIDLastSave="0" documentId="8_{05525C61-2027-4D08-ABA0-BD63513662A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Buydown Calculator" sheetId="1" r:id="rId1"/>
  </sheets>
  <definedNames>
    <definedName name="bdbps">'Buydown Calculator'!$BF$140</definedName>
    <definedName name="bdcost">'Buydown Calculator'!$BG$140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D140" i="1" l="1"/>
  <c r="BF140" i="1"/>
  <c r="G11" i="1"/>
  <c r="I11" i="1"/>
  <c r="G10" i="1"/>
  <c r="F10" i="1"/>
  <c r="BG140" i="1"/>
  <c r="F11" i="1"/>
  <c r="C14" i="1"/>
  <c r="AZ112" i="1"/>
  <c r="I10" i="1"/>
  <c r="BB104" i="1"/>
  <c r="BB106" i="1"/>
  <c r="BB107" i="1"/>
  <c r="AZ110" i="1"/>
  <c r="AZ111" i="1"/>
  <c r="BA127" i="1"/>
  <c r="H10" i="1"/>
  <c r="I12" i="1"/>
  <c r="BB108" i="1"/>
  <c r="BB110" i="1"/>
  <c r="BB112" i="1"/>
  <c r="BB109" i="1"/>
  <c r="AZ113" i="1"/>
  <c r="BA120" i="1"/>
  <c r="BA123" i="1"/>
  <c r="BB111" i="1"/>
  <c r="BB113" i="1"/>
  <c r="BB114" i="1"/>
  <c r="BB115" i="1"/>
  <c r="BA124" i="1"/>
  <c r="BA126" i="1"/>
  <c r="BA121" i="1"/>
  <c r="BA125" i="1"/>
  <c r="BA122" i="1"/>
  <c r="C15" i="1"/>
  <c r="C16" i="1"/>
  <c r="H11" i="1"/>
  <c r="H12" i="1"/>
  <c r="F12" i="1"/>
  <c r="G12" i="1"/>
</calcChain>
</file>

<file path=xl/sharedStrings.xml><?xml version="1.0" encoding="utf-8"?>
<sst xmlns="http://schemas.openxmlformats.org/spreadsheetml/2006/main" count="85" uniqueCount="58">
  <si>
    <t>Commission &amp; Buy Down Calculator</t>
  </si>
  <si>
    <t>Loan Details</t>
  </si>
  <si>
    <t>Commissions</t>
  </si>
  <si>
    <t>Loan Amount</t>
  </si>
  <si>
    <t>Upfront</t>
  </si>
  <si>
    <t>Trailer</t>
  </si>
  <si>
    <t>Product</t>
  </si>
  <si>
    <t>5YR ARM</t>
  </si>
  <si>
    <t xml:space="preserve">                                                                    </t>
  </si>
  <si>
    <t>$</t>
  </si>
  <si>
    <t>bps</t>
  </si>
  <si>
    <t>Amortization (Years)</t>
  </si>
  <si>
    <t>Commission Earned</t>
  </si>
  <si>
    <t>Payment Frequency</t>
  </si>
  <si>
    <t>Bi-Weekly Accelerated</t>
  </si>
  <si>
    <t>Cost of Buy Down</t>
  </si>
  <si>
    <t>Rate</t>
  </si>
  <si>
    <t>%</t>
  </si>
  <si>
    <t>Net Commission</t>
  </si>
  <si>
    <t>Buy Down %</t>
  </si>
  <si>
    <t>Net Rate</t>
  </si>
  <si>
    <t>P&amp;I Payment</t>
  </si>
  <si>
    <t>Cost of Buydown</t>
  </si>
  <si>
    <t>Term</t>
  </si>
  <si>
    <t>Payments Per Year</t>
  </si>
  <si>
    <t>Number of Payments In Term</t>
  </si>
  <si>
    <t>Number of Payments in Amortization</t>
  </si>
  <si>
    <t>Net Rate Equivalent</t>
  </si>
  <si>
    <t>Base Rate Equivalent</t>
  </si>
  <si>
    <t>CurrentValueFactor</t>
  </si>
  <si>
    <t>FaceFutureVAlueFactor</t>
  </si>
  <si>
    <t>CurrentVAluePerPeriodFactor</t>
  </si>
  <si>
    <t>FutureValuePerPeriodFactor</t>
  </si>
  <si>
    <t>principalBalanceAtMaturity</t>
  </si>
  <si>
    <t xml:space="preserve">principaltoyield sameinc </t>
  </si>
  <si>
    <t>buydown fee</t>
  </si>
  <si>
    <t>Display</t>
  </si>
  <si>
    <t>Table</t>
  </si>
  <si>
    <t>Monthly</t>
  </si>
  <si>
    <t>Bi-Weekly</t>
  </si>
  <si>
    <t>Semi Monthly</t>
  </si>
  <si>
    <t>Weekly</t>
  </si>
  <si>
    <t>Weekly Accelerated</t>
  </si>
  <si>
    <t>Compounding</t>
  </si>
  <si>
    <t>1YR Closed</t>
  </si>
  <si>
    <t>10YR Closed</t>
  </si>
  <si>
    <t>2YR Closed</t>
  </si>
  <si>
    <t>3YR Closed</t>
  </si>
  <si>
    <t>4YR Closed</t>
  </si>
  <si>
    <t>5YR Closed</t>
  </si>
  <si>
    <t>7YR Closed</t>
  </si>
  <si>
    <t>Amortization</t>
  </si>
  <si>
    <t>This calculator is for estimation purposes only, final values will be provided by CMLS.</t>
  </si>
  <si>
    <t>BD</t>
  </si>
  <si>
    <t>BPS</t>
  </si>
  <si>
    <t>TotalBps</t>
  </si>
  <si>
    <t>Cost</t>
  </si>
  <si>
    <t>*Note: Promo rates may pay different finders fees than those quoted in this calculator.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</si>
</sst>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* #,##0_-;\-* #,##0_-;_-* &quot;-&quot;??_-;_-@_-"/>
    <numFmt numFmtId="167" formatCode="0.000000000000000"/>
    <numFmt numFmtId="168" formatCode="_-* #,##0.0000_-;\-* #,##0.00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00467E"/>
      <name val="Arial"/>
      <family val="2"/>
    </font>
    <font>
      <b/>
      <sz val="14"/>
      <color theme="0"/>
      <name val="Calibri"/>
      <family val="2"/>
      <scheme val="minor"/>
    </font>
    <font>
      <sz val="11"/>
      <color rgb="FF00467E"/>
      <name val="Calibri"/>
      <family val="2"/>
      <scheme val="minor"/>
    </font>
    <font>
      <b/>
      <sz val="11"/>
      <color rgb="FF00467E"/>
      <name val="Calibri"/>
      <family val="2"/>
      <scheme val="minor"/>
    </font>
    <font>
      <sz val="10"/>
      <name val="Arial"/>
      <family val="2"/>
    </font>
    <font>
      <b/>
      <i/>
      <u/>
      <sz val="11"/>
      <color rgb="FF1F497D"/>
      <name val="Calibri"/>
      <family val="2"/>
    </font>
    <font>
      <b/>
      <i/>
      <u/>
      <sz val="10"/>
      <color rgb="FF1F497D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467E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467E"/>
      </left>
      <right style="thin">
        <color theme="0"/>
      </right>
      <top style="thin">
        <color rgb="FF00467E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467E"/>
      </top>
      <bottom style="thin">
        <color theme="0"/>
      </bottom>
      <diagonal/>
    </border>
    <border>
      <left style="thin">
        <color theme="0"/>
      </left>
      <right style="thin">
        <color rgb="FF00467E"/>
      </right>
      <top style="thin">
        <color rgb="FF00467E"/>
      </top>
      <bottom style="thin">
        <color theme="0"/>
      </bottom>
      <diagonal/>
    </border>
    <border>
      <left style="thin">
        <color rgb="FF00467E"/>
      </left>
      <right style="thin">
        <color rgb="FF00467E"/>
      </right>
      <top style="thin">
        <color rgb="FF00467E"/>
      </top>
      <bottom style="thin">
        <color rgb="FF00467E"/>
      </bottom>
      <diagonal/>
    </border>
    <border>
      <left style="thin">
        <color rgb="FF00467E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00467E"/>
      </right>
      <top style="thin">
        <color theme="0"/>
      </top>
      <bottom style="thin">
        <color theme="0"/>
      </bottom>
      <diagonal/>
    </border>
    <border>
      <left style="thin">
        <color rgb="FF00467E"/>
      </left>
      <right style="thin">
        <color theme="0"/>
      </right>
      <top style="thin">
        <color theme="0"/>
      </top>
      <bottom style="thin">
        <color rgb="FF00467E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00467E"/>
      </bottom>
      <diagonal/>
    </border>
    <border>
      <left style="thin">
        <color theme="0"/>
      </left>
      <right style="thin">
        <color rgb="FF00467E"/>
      </right>
      <top style="thin">
        <color theme="0"/>
      </top>
      <bottom style="thin">
        <color rgb="FF00467E"/>
      </bottom>
      <diagonal/>
    </border>
    <border>
      <left style="thin">
        <color rgb="FF00467E"/>
      </left>
      <right style="thin">
        <color rgb="FF00467E"/>
      </right>
      <top/>
      <bottom style="thin">
        <color rgb="FF00467E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54">
    <xf numFmtId="0" fontId="0" fillId="0" borderId="0" xfId="0"/>
    <xf numFmtId="0" fontId="0" fillId="0" borderId="0" xfId="0" applyProtection="1">
      <protection hidden="1"/>
    </xf>
    <xf numFmtId="0" fontId="0" fillId="4" borderId="0" xfId="0" applyFill="1" applyProtection="1">
      <protection hidden="1"/>
    </xf>
    <xf numFmtId="0" fontId="5" fillId="0" borderId="0" xfId="0" applyFont="1"/>
    <xf numFmtId="0" fontId="6" fillId="0" borderId="0" xfId="0" applyFont="1"/>
    <xf numFmtId="0" fontId="0" fillId="0" borderId="0" xfId="0" applyAlignment="1">
      <alignment vertical="center"/>
    </xf>
    <xf numFmtId="0" fontId="7" fillId="6" borderId="4" xfId="4" applyFont="1" applyFill="1" applyBorder="1" applyAlignment="1">
      <alignment horizontal="left" vertical="center" indent="1"/>
    </xf>
    <xf numFmtId="164" fontId="7" fillId="0" borderId="4" xfId="2" applyFont="1" applyFill="1" applyBorder="1" applyAlignment="1" applyProtection="1">
      <alignment horizontal="left" vertical="center" indent="1"/>
      <protection locked="0"/>
    </xf>
    <xf numFmtId="0" fontId="4" fillId="5" borderId="5" xfId="0" applyFont="1" applyFill="1" applyBorder="1" applyAlignment="1">
      <alignment vertical="center"/>
    </xf>
    <xf numFmtId="0" fontId="7" fillId="0" borderId="4" xfId="0" applyFont="1" applyBorder="1" applyAlignment="1" applyProtection="1">
      <alignment horizontal="left" vertical="center" indent="1"/>
      <protection locked="0"/>
    </xf>
    <xf numFmtId="0" fontId="4" fillId="5" borderId="8" xfId="0" applyFont="1" applyFill="1" applyBorder="1" applyAlignment="1">
      <alignment vertical="center"/>
    </xf>
    <xf numFmtId="0" fontId="2" fillId="5" borderId="9" xfId="0" applyFont="1" applyFill="1" applyBorder="1" applyAlignment="1">
      <alignment horizontal="left" vertical="center" indent="1"/>
    </xf>
    <xf numFmtId="0" fontId="2" fillId="5" borderId="10" xfId="0" applyFont="1" applyFill="1" applyBorder="1" applyAlignment="1">
      <alignment horizontal="left" vertical="center" indent="1"/>
    </xf>
    <xf numFmtId="0" fontId="7" fillId="6" borderId="11" xfId="4" applyFont="1" applyFill="1" applyBorder="1" applyAlignment="1">
      <alignment horizontal="left" vertical="center" indent="1"/>
    </xf>
    <xf numFmtId="165" fontId="7" fillId="0" borderId="4" xfId="1" applyFont="1" applyFill="1" applyBorder="1" applyAlignment="1" applyProtection="1">
      <alignment horizontal="left" vertical="center" indent="1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8" fillId="6" borderId="4" xfId="4" applyFont="1" applyFill="1" applyBorder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0" fillId="8" borderId="0" xfId="0" applyFill="1" applyProtection="1">
      <protection hidden="1"/>
    </xf>
    <xf numFmtId="0" fontId="0" fillId="8" borderId="12" xfId="0" applyFill="1" applyBorder="1" applyProtection="1">
      <protection hidden="1"/>
    </xf>
    <xf numFmtId="0" fontId="0" fillId="4" borderId="12" xfId="0" applyFill="1" applyBorder="1" applyProtection="1">
      <protection hidden="1"/>
    </xf>
    <xf numFmtId="167" fontId="0" fillId="8" borderId="0" xfId="0" applyNumberFormat="1" applyFill="1" applyProtection="1">
      <protection hidden="1"/>
    </xf>
    <xf numFmtId="0" fontId="2" fillId="8" borderId="0" xfId="0" applyFont="1" applyFill="1" applyAlignment="1" applyProtection="1">
      <alignment horizontal="center"/>
      <protection hidden="1"/>
    </xf>
    <xf numFmtId="0" fontId="0" fillId="8" borderId="0" xfId="0" applyFill="1" applyAlignment="1" applyProtection="1">
      <alignment wrapText="1"/>
      <protection hidden="1"/>
    </xf>
    <xf numFmtId="0" fontId="0" fillId="8" borderId="13" xfId="0" applyFill="1" applyBorder="1" applyProtection="1">
      <protection hidden="1"/>
    </xf>
    <xf numFmtId="0" fontId="0" fillId="8" borderId="13" xfId="0" applyFill="1" applyBorder="1" applyAlignment="1" applyProtection="1">
      <alignment wrapText="1"/>
      <protection hidden="1"/>
    </xf>
    <xf numFmtId="168" fontId="0" fillId="4" borderId="13" xfId="1" applyNumberFormat="1" applyFont="1" applyFill="1" applyBorder="1" applyAlignment="1" applyProtection="1">
      <alignment wrapText="1"/>
      <protection hidden="1"/>
    </xf>
    <xf numFmtId="168" fontId="0" fillId="4" borderId="0" xfId="1" applyNumberFormat="1" applyFont="1" applyFill="1" applyProtection="1">
      <protection hidden="1"/>
    </xf>
    <xf numFmtId="0" fontId="3" fillId="8" borderId="0" xfId="0" applyFont="1" applyFill="1" applyProtection="1">
      <protection hidden="1"/>
    </xf>
    <xf numFmtId="164" fontId="0" fillId="8" borderId="0" xfId="2" applyFont="1" applyFill="1" applyProtection="1">
      <protection hidden="1"/>
    </xf>
    <xf numFmtId="0" fontId="9" fillId="8" borderId="0" xfId="0" applyFont="1" applyFill="1" applyProtection="1">
      <protection hidden="1"/>
    </xf>
    <xf numFmtId="44" fontId="0" fillId="8" borderId="0" xfId="2" applyNumberFormat="1" applyFont="1" applyFill="1" applyProtection="1">
      <protection hidden="1"/>
    </xf>
    <xf numFmtId="0" fontId="3" fillId="4" borderId="0" xfId="0" applyFont="1" applyFill="1" applyProtection="1">
      <protection hidden="1"/>
    </xf>
    <xf numFmtId="2" fontId="0" fillId="8" borderId="0" xfId="0" applyNumberFormat="1" applyFill="1" applyProtection="1">
      <protection hidden="1"/>
    </xf>
    <xf numFmtId="0" fontId="3" fillId="8" borderId="0" xfId="0" applyFont="1" applyFill="1" applyAlignment="1" applyProtection="1">
      <alignment horizontal="center"/>
      <protection hidden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44" fontId="7" fillId="7" borderId="11" xfId="3" applyNumberFormat="1" applyFont="1" applyFill="1" applyBorder="1" applyAlignment="1" applyProtection="1">
      <alignment horizontal="left" vertical="center"/>
      <protection hidden="1"/>
    </xf>
    <xf numFmtId="166" fontId="7" fillId="7" borderId="11" xfId="1" applyNumberFormat="1" applyFont="1" applyFill="1" applyBorder="1" applyAlignment="1" applyProtection="1">
      <alignment horizontal="left" vertical="center"/>
      <protection hidden="1"/>
    </xf>
    <xf numFmtId="166" fontId="7" fillId="7" borderId="11" xfId="1" applyNumberFormat="1" applyFont="1" applyFill="1" applyBorder="1" applyAlignment="1" applyProtection="1">
      <alignment vertical="center"/>
      <protection hidden="1"/>
    </xf>
    <xf numFmtId="44" fontId="7" fillId="7" borderId="4" xfId="3" applyNumberFormat="1" applyFont="1" applyFill="1" applyBorder="1" applyAlignment="1" applyProtection="1">
      <alignment horizontal="left" vertical="center"/>
      <protection hidden="1"/>
    </xf>
    <xf numFmtId="166" fontId="7" fillId="7" borderId="4" xfId="1" applyNumberFormat="1" applyFont="1" applyFill="1" applyBorder="1" applyAlignment="1" applyProtection="1">
      <alignment horizontal="left" vertical="center"/>
      <protection hidden="1"/>
    </xf>
    <xf numFmtId="164" fontId="7" fillId="7" borderId="4" xfId="2" applyFont="1" applyFill="1" applyBorder="1" applyAlignment="1" applyProtection="1">
      <alignment horizontal="left" vertical="center"/>
      <protection hidden="1"/>
    </xf>
    <xf numFmtId="166" fontId="7" fillId="7" borderId="4" xfId="1" applyNumberFormat="1" applyFont="1" applyFill="1" applyBorder="1" applyAlignment="1" applyProtection="1">
      <alignment vertical="center"/>
      <protection hidden="1"/>
    </xf>
    <xf numFmtId="43" fontId="7" fillId="7" borderId="4" xfId="3" applyNumberFormat="1" applyFont="1" applyFill="1" applyBorder="1" applyAlignment="1" applyProtection="1">
      <alignment horizontal="left" vertical="center" indent="1"/>
      <protection hidden="1"/>
    </xf>
    <xf numFmtId="44" fontId="7" fillId="7" borderId="4" xfId="3" applyNumberFormat="1" applyFont="1" applyFill="1" applyBorder="1" applyAlignment="1" applyProtection="1">
      <alignment horizontal="left" vertical="center" indent="1"/>
      <protection hidden="1"/>
    </xf>
    <xf numFmtId="44" fontId="8" fillId="7" borderId="4" xfId="3" applyNumberFormat="1" applyFont="1" applyFill="1" applyBorder="1" applyAlignment="1" applyProtection="1">
      <alignment horizontal="left" vertical="center" indent="1"/>
      <protection hidden="1"/>
    </xf>
    <xf numFmtId="0" fontId="6" fillId="5" borderId="0" xfId="0" applyFont="1" applyFill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left" vertical="center" indent="1"/>
    </xf>
    <xf numFmtId="0" fontId="2" fillId="5" borderId="7" xfId="0" applyFont="1" applyFill="1" applyBorder="1" applyAlignment="1">
      <alignment horizontal="left" vertical="center" indent="1"/>
    </xf>
  </cellXfs>
  <cellStyles count="5">
    <cellStyle name="40% - Accent1" xfId="3" builtinId="31"/>
    <cellStyle name="40% - Accent5" xfId="4" builtinId="47"/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1</xdr:row>
      <xdr:rowOff>180975</xdr:rowOff>
    </xdr:from>
    <xdr:to>
      <xdr:col>3</xdr:col>
      <xdr:colOff>200019</xdr:colOff>
      <xdr:row>1</xdr:row>
      <xdr:rowOff>1143000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1" y="371475"/>
          <a:ext cx="3248025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H177"/>
  <sheetViews>
    <sheetView tabSelected="1" zoomScale="74" zoomScaleNormal="74" workbookViewId="0">
      <selection activeCell="C10" sqref="C10"/>
    </sheetView>
  </sheetViews>
  <sheetFormatPr defaultRowHeight="14.5" x14ac:dyDescent="0.35"/>
  <cols>
    <col min="1" max="1" width="5.26953125" customWidth="1"/>
    <col min="2" max="2" width="22" customWidth="1"/>
    <col min="3" max="3" width="23.7265625" customWidth="1"/>
    <col min="4" max="4" width="5.7265625" customWidth="1"/>
    <col min="5" max="5" width="21.7265625" customWidth="1"/>
    <col min="6" max="6" width="15.7265625" customWidth="1"/>
    <col min="7" max="7" width="9.54296875" customWidth="1"/>
    <col min="8" max="8" width="15" customWidth="1"/>
    <col min="9" max="9" width="8.54296875" customWidth="1"/>
    <col min="50" max="50" width="9.26953125" customWidth="1"/>
    <col min="51" max="52" width="21.54296875" hidden="1" customWidth="1"/>
    <col min="53" max="53" width="34.7265625" hidden="1" customWidth="1"/>
    <col min="54" max="54" width="17.7265625" hidden="1" customWidth="1"/>
    <col min="55" max="55" width="8" hidden="1" customWidth="1"/>
    <col min="56" max="56" width="13.54296875" hidden="1" customWidth="1"/>
    <col min="57" max="57" width="2" hidden="1" customWidth="1"/>
    <col min="58" max="58" width="9.26953125" hidden="1" customWidth="1"/>
    <col min="59" max="59" width="9.26953125" customWidth="1"/>
  </cols>
  <sheetData>
    <row r="1" spans="2:60" x14ac:dyDescent="0.35"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</row>
    <row r="2" spans="2:60" ht="123.75" customHeight="1" x14ac:dyDescent="0.35"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</row>
    <row r="3" spans="2:60" ht="22.5" customHeight="1" x14ac:dyDescent="0.45">
      <c r="B3" s="3" t="s">
        <v>0</v>
      </c>
      <c r="E3" s="4"/>
      <c r="F3" s="4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</row>
    <row r="4" spans="2:60" x14ac:dyDescent="0.35">
      <c r="B4" s="36" t="s">
        <v>52</v>
      </c>
      <c r="AX4" s="1"/>
      <c r="AY4" s="1"/>
      <c r="AZ4" s="1"/>
      <c r="BA4" s="1"/>
      <c r="BB4" s="1"/>
      <c r="BC4" s="2"/>
      <c r="BD4" s="1"/>
      <c r="BE4" s="1"/>
      <c r="BF4" s="1"/>
      <c r="BG4" s="1"/>
      <c r="BH4" s="1"/>
    </row>
    <row r="5" spans="2:60" x14ac:dyDescent="0.35">
      <c r="B5" s="37" t="s">
        <v>57</v>
      </c>
      <c r="AX5" s="1"/>
      <c r="AY5" s="1"/>
      <c r="AZ5" s="1"/>
      <c r="BA5" s="1"/>
      <c r="BB5" s="1"/>
      <c r="BC5" s="2"/>
      <c r="BD5" s="1"/>
      <c r="BE5" s="1"/>
      <c r="BF5" s="1"/>
      <c r="BG5" s="1"/>
      <c r="BH5" s="1"/>
    </row>
    <row r="6" spans="2:60" x14ac:dyDescent="0.35">
      <c r="AX6" s="1"/>
      <c r="AY6" s="1"/>
      <c r="AZ6" s="1"/>
      <c r="BA6" s="1"/>
      <c r="BB6" s="1"/>
      <c r="BC6" s="2"/>
      <c r="BD6" s="1"/>
      <c r="BE6" s="1"/>
      <c r="BF6" s="1"/>
      <c r="BG6" s="1"/>
      <c r="BH6" s="1"/>
    </row>
    <row r="7" spans="2:60" ht="21" customHeight="1" x14ac:dyDescent="0.35">
      <c r="B7" s="48" t="s">
        <v>1</v>
      </c>
      <c r="C7" s="48"/>
      <c r="D7" s="5"/>
      <c r="E7" s="49" t="s">
        <v>2</v>
      </c>
      <c r="F7" s="50"/>
      <c r="G7" s="50"/>
      <c r="H7" s="50"/>
      <c r="I7" s="51"/>
      <c r="AX7" s="1"/>
      <c r="AY7" s="1"/>
      <c r="AZ7" s="1"/>
      <c r="BA7" s="1"/>
      <c r="BB7" s="1"/>
      <c r="BC7" s="2"/>
      <c r="BD7" s="1"/>
      <c r="BE7" s="1"/>
      <c r="BF7" s="1"/>
      <c r="BG7" s="1"/>
      <c r="BH7" s="1"/>
    </row>
    <row r="8" spans="2:60" ht="21" customHeight="1" x14ac:dyDescent="0.35">
      <c r="B8" s="6" t="s">
        <v>3</v>
      </c>
      <c r="C8" s="7">
        <v>350000</v>
      </c>
      <c r="D8" s="5"/>
      <c r="E8" s="8"/>
      <c r="F8" s="52" t="s">
        <v>4</v>
      </c>
      <c r="G8" s="52"/>
      <c r="H8" s="52" t="s">
        <v>5</v>
      </c>
      <c r="I8" s="53"/>
      <c r="AX8" s="1"/>
      <c r="AY8" s="1"/>
      <c r="AZ8" s="1"/>
      <c r="BA8" s="1"/>
      <c r="BB8" s="1"/>
      <c r="BC8" s="2"/>
      <c r="BD8" s="1"/>
      <c r="BE8" s="1"/>
      <c r="BF8" s="1"/>
      <c r="BG8" s="1"/>
      <c r="BH8" s="1"/>
    </row>
    <row r="9" spans="2:60" ht="21" customHeight="1" x14ac:dyDescent="0.35">
      <c r="B9" s="6" t="s">
        <v>6</v>
      </c>
      <c r="C9" s="9" t="s">
        <v>49</v>
      </c>
      <c r="D9" s="5" t="s">
        <v>8</v>
      </c>
      <c r="E9" s="10"/>
      <c r="F9" s="11" t="s">
        <v>9</v>
      </c>
      <c r="G9" s="11" t="s">
        <v>10</v>
      </c>
      <c r="H9" s="11" t="s">
        <v>9</v>
      </c>
      <c r="I9" s="12" t="s">
        <v>10</v>
      </c>
      <c r="AX9" s="1"/>
      <c r="AY9" s="1"/>
      <c r="AZ9" s="1"/>
      <c r="BA9" s="1"/>
      <c r="BB9" s="1"/>
      <c r="BC9" s="2"/>
      <c r="BD9" s="1"/>
      <c r="BE9" s="1"/>
      <c r="BF9" s="1"/>
      <c r="BG9" s="1"/>
      <c r="BH9" s="1"/>
    </row>
    <row r="10" spans="2:60" ht="21" customHeight="1" x14ac:dyDescent="0.35">
      <c r="B10" s="6" t="s">
        <v>11</v>
      </c>
      <c r="C10" s="9">
        <v>25</v>
      </c>
      <c r="D10" s="5"/>
      <c r="E10" s="13" t="s">
        <v>12</v>
      </c>
      <c r="F10" s="38">
        <f>$C$8*G10/10000</f>
        <v>3850</v>
      </c>
      <c r="G10" s="39">
        <f>VLOOKUP(C9,AZ129:BC137,4)</f>
        <v>110</v>
      </c>
      <c r="H10" s="38">
        <f>$C$8*I10/10000</f>
        <v>3500</v>
      </c>
      <c r="I10" s="40">
        <f>VLOOKUP(C9,AZ129:BC137,3)</f>
        <v>100</v>
      </c>
      <c r="AX10" s="1"/>
      <c r="AY10" s="1"/>
      <c r="AZ10" s="1"/>
      <c r="BA10" s="1"/>
      <c r="BB10" s="1"/>
      <c r="BC10" s="2"/>
      <c r="BD10" s="1"/>
      <c r="BE10" s="1"/>
      <c r="BF10" s="1"/>
      <c r="BG10" s="1"/>
      <c r="BH10" s="1"/>
    </row>
    <row r="11" spans="2:60" ht="21" customHeight="1" x14ac:dyDescent="0.35">
      <c r="B11" s="6" t="s">
        <v>13</v>
      </c>
      <c r="C11" s="9" t="s">
        <v>38</v>
      </c>
      <c r="D11" s="5"/>
      <c r="E11" s="6" t="s">
        <v>15</v>
      </c>
      <c r="F11" s="41">
        <f>bdcost</f>
        <v>700</v>
      </c>
      <c r="G11" s="42">
        <f>bdbps</f>
        <v>20</v>
      </c>
      <c r="H11" s="43">
        <f>F11</f>
        <v>700</v>
      </c>
      <c r="I11" s="44">
        <f>G11</f>
        <v>20</v>
      </c>
      <c r="AX11" s="1"/>
      <c r="AY11" s="1"/>
      <c r="AZ11" s="1"/>
      <c r="BA11" s="1"/>
      <c r="BB11" s="1"/>
      <c r="BC11" s="2"/>
      <c r="BD11" s="1"/>
      <c r="BE11" s="1"/>
      <c r="BF11" s="1"/>
      <c r="BG11" s="1"/>
      <c r="BH11" s="1"/>
    </row>
    <row r="12" spans="2:60" ht="21" customHeight="1" x14ac:dyDescent="0.35">
      <c r="B12" s="6" t="s">
        <v>16</v>
      </c>
      <c r="C12" s="14">
        <v>3.19</v>
      </c>
      <c r="D12" s="15" t="s">
        <v>17</v>
      </c>
      <c r="E12" s="6" t="s">
        <v>18</v>
      </c>
      <c r="F12" s="41">
        <f>F10-F11</f>
        <v>3150</v>
      </c>
      <c r="G12" s="42">
        <f>G10-G11</f>
        <v>90</v>
      </c>
      <c r="H12" s="43">
        <f>MAX(H10-H11,0)</f>
        <v>2800</v>
      </c>
      <c r="I12" s="44">
        <f>MAX(I10-I11,0)</f>
        <v>80</v>
      </c>
      <c r="AX12" s="1"/>
      <c r="AY12" s="1"/>
      <c r="AZ12" s="1"/>
      <c r="BA12" s="1"/>
      <c r="BB12" s="1"/>
      <c r="BC12" s="2"/>
      <c r="BD12" s="1"/>
      <c r="BE12" s="1"/>
      <c r="BF12" s="1"/>
      <c r="BG12" s="1"/>
      <c r="BH12" s="1"/>
    </row>
    <row r="13" spans="2:60" ht="21" customHeight="1" x14ac:dyDescent="0.35">
      <c r="B13" s="6" t="s">
        <v>19</v>
      </c>
      <c r="C13" s="14">
        <v>0.05</v>
      </c>
      <c r="D13" s="15" t="s">
        <v>17</v>
      </c>
      <c r="E13" s="15"/>
      <c r="F13" s="5"/>
      <c r="G13" s="5"/>
      <c r="H13" s="5"/>
      <c r="I13" s="5"/>
      <c r="AX13" s="1"/>
      <c r="AY13" s="1"/>
      <c r="AZ13" s="1"/>
      <c r="BA13" s="1"/>
      <c r="BB13" s="1"/>
      <c r="BC13" s="2"/>
      <c r="BD13" s="1"/>
      <c r="BE13" s="1"/>
      <c r="BF13" s="1"/>
      <c r="BG13" s="1"/>
      <c r="BH13" s="1"/>
    </row>
    <row r="14" spans="2:60" ht="21" customHeight="1" x14ac:dyDescent="0.35">
      <c r="B14" s="6" t="s">
        <v>20</v>
      </c>
      <c r="C14" s="45">
        <f>C12-C13</f>
        <v>3.14</v>
      </c>
      <c r="D14" s="15" t="s">
        <v>17</v>
      </c>
      <c r="E14" s="15"/>
      <c r="F14" s="5"/>
      <c r="G14" s="5"/>
      <c r="H14" s="5"/>
      <c r="I14" s="5"/>
      <c r="AX14" s="1"/>
      <c r="AY14" s="1"/>
      <c r="AZ14" s="1"/>
      <c r="BA14" s="1"/>
      <c r="BB14" s="1"/>
      <c r="BC14" s="2"/>
      <c r="BD14" s="1"/>
      <c r="BE14" s="1"/>
      <c r="BF14" s="1"/>
      <c r="BG14" s="1"/>
      <c r="BH14" s="1"/>
    </row>
    <row r="15" spans="2:60" ht="21" customHeight="1" x14ac:dyDescent="0.35">
      <c r="B15" s="6" t="s">
        <v>21</v>
      </c>
      <c r="C15" s="46">
        <f>VLOOKUP(C11,AZ121:BA126,2)</f>
        <v>1681.6</v>
      </c>
      <c r="D15" s="5"/>
      <c r="E15" s="5"/>
      <c r="F15" s="5"/>
      <c r="G15" s="5"/>
      <c r="H15" s="5"/>
      <c r="I15" s="5"/>
      <c r="J15" s="16"/>
      <c r="AX15" s="1"/>
      <c r="AY15" s="1"/>
      <c r="AZ15" s="1"/>
      <c r="BA15" s="1"/>
      <c r="BB15" s="1"/>
      <c r="BC15" s="2"/>
      <c r="BD15" s="1"/>
      <c r="BE15" s="1"/>
      <c r="BF15" s="1"/>
      <c r="BG15" s="1"/>
      <c r="BH15" s="1"/>
    </row>
    <row r="16" spans="2:60" ht="21" customHeight="1" x14ac:dyDescent="0.35">
      <c r="B16" s="17" t="s">
        <v>22</v>
      </c>
      <c r="C16" s="47">
        <f>F11</f>
        <v>700</v>
      </c>
      <c r="D16" s="5"/>
      <c r="E16" s="5"/>
      <c r="F16" s="5"/>
      <c r="G16" s="5"/>
      <c r="H16" s="18"/>
      <c r="I16" s="5"/>
      <c r="J16" s="16"/>
      <c r="AX16" s="1"/>
      <c r="AY16" s="1"/>
      <c r="AZ16" s="1"/>
      <c r="BA16" s="1"/>
      <c r="BB16" s="1"/>
      <c r="BC16" s="2"/>
      <c r="BD16" s="1"/>
      <c r="BE16" s="1"/>
      <c r="BF16" s="1"/>
      <c r="BG16" s="1"/>
      <c r="BH16" s="1"/>
    </row>
    <row r="17" spans="8:60" x14ac:dyDescent="0.35">
      <c r="H17" s="16"/>
      <c r="J17" s="16"/>
      <c r="AX17" s="1"/>
      <c r="AY17" s="1"/>
      <c r="AZ17" s="1"/>
      <c r="BA17" s="1"/>
      <c r="BB17" s="1"/>
      <c r="BC17" s="2"/>
      <c r="BD17" s="1"/>
      <c r="BE17" s="1"/>
      <c r="BF17" s="1"/>
      <c r="BG17" s="1"/>
      <c r="BH17" s="1"/>
    </row>
    <row r="18" spans="8:60" x14ac:dyDescent="0.35">
      <c r="H18" s="16"/>
      <c r="J18" s="16"/>
      <c r="K18" s="16"/>
      <c r="AX18" s="1"/>
      <c r="AY18" s="1"/>
      <c r="AZ18" s="1"/>
      <c r="BA18" s="1"/>
      <c r="BB18" s="1"/>
      <c r="BC18" s="2"/>
      <c r="BD18" s="1"/>
      <c r="BE18" s="1"/>
      <c r="BF18" s="1"/>
      <c r="BG18" s="1"/>
      <c r="BH18" s="1"/>
    </row>
    <row r="19" spans="8:60" x14ac:dyDescent="0.35">
      <c r="H19" s="16"/>
      <c r="J19" s="16"/>
      <c r="K19" s="16"/>
      <c r="AX19" s="1"/>
      <c r="AY19" s="1"/>
      <c r="AZ19" s="1"/>
      <c r="BA19" s="1"/>
      <c r="BB19" s="1"/>
      <c r="BC19" s="2"/>
      <c r="BD19" s="1"/>
      <c r="BE19" s="1"/>
      <c r="BF19" s="1"/>
      <c r="BG19" s="1"/>
      <c r="BH19" s="1"/>
    </row>
    <row r="20" spans="8:60" x14ac:dyDescent="0.35">
      <c r="AX20" s="1"/>
      <c r="AY20" s="1"/>
      <c r="AZ20" s="1"/>
      <c r="BA20" s="1"/>
      <c r="BB20" s="1"/>
      <c r="BC20" s="2"/>
      <c r="BD20" s="1"/>
      <c r="BE20" s="1"/>
      <c r="BF20" s="1"/>
      <c r="BG20" s="1"/>
      <c r="BH20" s="1"/>
    </row>
    <row r="21" spans="8:60" x14ac:dyDescent="0.35">
      <c r="AX21" s="1"/>
      <c r="AY21" s="1"/>
      <c r="AZ21" s="1"/>
      <c r="BA21" s="1"/>
      <c r="BB21" s="1"/>
      <c r="BC21" s="2"/>
      <c r="BD21" s="1"/>
      <c r="BE21" s="1"/>
      <c r="BF21" s="1"/>
      <c r="BG21" s="1"/>
      <c r="BH21" s="1"/>
    </row>
    <row r="22" spans="8:60" x14ac:dyDescent="0.35">
      <c r="AX22" s="1"/>
      <c r="AY22" s="1"/>
      <c r="AZ22" s="1"/>
      <c r="BA22" s="1"/>
      <c r="BB22" s="1"/>
      <c r="BC22" s="2"/>
      <c r="BD22" s="1"/>
      <c r="BE22" s="1"/>
      <c r="BF22" s="1"/>
      <c r="BG22" s="1"/>
      <c r="BH22" s="1"/>
    </row>
    <row r="23" spans="8:60" x14ac:dyDescent="0.35">
      <c r="AX23" s="1"/>
      <c r="AY23" s="1"/>
      <c r="AZ23" s="1"/>
      <c r="BA23" s="1"/>
      <c r="BB23" s="1"/>
      <c r="BC23" s="2"/>
      <c r="BD23" s="1"/>
      <c r="BE23" s="1"/>
      <c r="BF23" s="1"/>
      <c r="BG23" s="1"/>
      <c r="BH23" s="1"/>
    </row>
    <row r="24" spans="8:60" x14ac:dyDescent="0.35">
      <c r="AX24" s="1"/>
      <c r="AY24" s="1"/>
      <c r="AZ24" s="1"/>
      <c r="BA24" s="1"/>
      <c r="BB24" s="1"/>
      <c r="BC24" s="2"/>
      <c r="BD24" s="1"/>
      <c r="BE24" s="1"/>
      <c r="BF24" s="1"/>
      <c r="BG24" s="1"/>
      <c r="BH24" s="1"/>
    </row>
    <row r="25" spans="8:60" x14ac:dyDescent="0.35">
      <c r="AX25" s="1"/>
      <c r="AY25" s="1"/>
      <c r="AZ25" s="1"/>
      <c r="BA25" s="1"/>
      <c r="BB25" s="1"/>
      <c r="BC25" s="2"/>
      <c r="BD25" s="1"/>
      <c r="BE25" s="1"/>
      <c r="BF25" s="1"/>
      <c r="BG25" s="1"/>
      <c r="BH25" s="1"/>
    </row>
    <row r="26" spans="8:60" x14ac:dyDescent="0.35">
      <c r="AX26" s="1"/>
      <c r="AY26" s="1"/>
      <c r="AZ26" s="1"/>
      <c r="BA26" s="1"/>
      <c r="BB26" s="1"/>
      <c r="BC26" s="2"/>
      <c r="BD26" s="1"/>
      <c r="BE26" s="1"/>
      <c r="BF26" s="1"/>
      <c r="BG26" s="1"/>
      <c r="BH26" s="1"/>
    </row>
    <row r="27" spans="8:60" x14ac:dyDescent="0.35">
      <c r="AX27" s="1"/>
      <c r="AY27" s="1"/>
      <c r="AZ27" s="1"/>
      <c r="BA27" s="1"/>
      <c r="BB27" s="1"/>
      <c r="BC27" s="2"/>
      <c r="BD27" s="1"/>
      <c r="BE27" s="1"/>
      <c r="BF27" s="1"/>
      <c r="BG27" s="1"/>
      <c r="BH27" s="1"/>
    </row>
    <row r="28" spans="8:60" x14ac:dyDescent="0.35">
      <c r="AX28" s="1"/>
      <c r="AY28" s="1"/>
      <c r="AZ28" s="1"/>
      <c r="BA28" s="1"/>
      <c r="BB28" s="1"/>
      <c r="BC28" s="2"/>
      <c r="BD28" s="1"/>
      <c r="BE28" s="1"/>
      <c r="BF28" s="1"/>
      <c r="BG28" s="1"/>
      <c r="BH28" s="1"/>
    </row>
    <row r="29" spans="8:60" x14ac:dyDescent="0.35">
      <c r="AX29" s="1"/>
      <c r="AY29" s="1"/>
      <c r="AZ29" s="1"/>
      <c r="BA29" s="1"/>
      <c r="BB29" s="1"/>
      <c r="BC29" s="2"/>
      <c r="BD29" s="1"/>
      <c r="BE29" s="1"/>
      <c r="BF29" s="1"/>
      <c r="BG29" s="1"/>
      <c r="BH29" s="1"/>
    </row>
    <row r="30" spans="8:60" x14ac:dyDescent="0.35">
      <c r="AX30" s="1"/>
      <c r="AY30" s="1"/>
      <c r="AZ30" s="1"/>
      <c r="BA30" s="1"/>
      <c r="BB30" s="1"/>
      <c r="BC30" s="2"/>
      <c r="BD30" s="1"/>
      <c r="BE30" s="1"/>
      <c r="BF30" s="1"/>
      <c r="BG30" s="1"/>
      <c r="BH30" s="1"/>
    </row>
    <row r="31" spans="8:60" x14ac:dyDescent="0.35">
      <c r="AX31" s="1"/>
      <c r="AY31" s="1"/>
      <c r="AZ31" s="1"/>
      <c r="BA31" s="1"/>
      <c r="BB31" s="1"/>
      <c r="BC31" s="2"/>
      <c r="BD31" s="1"/>
      <c r="BE31" s="1"/>
      <c r="BF31" s="1"/>
      <c r="BG31" s="1"/>
      <c r="BH31" s="1"/>
    </row>
    <row r="32" spans="8:60" x14ac:dyDescent="0.35">
      <c r="AX32" s="1"/>
      <c r="AY32" s="1"/>
      <c r="AZ32" s="1"/>
      <c r="BA32" s="1"/>
      <c r="BB32" s="1"/>
      <c r="BC32" s="2"/>
      <c r="BD32" s="1"/>
      <c r="BE32" s="1"/>
      <c r="BF32" s="1"/>
      <c r="BG32" s="1"/>
      <c r="BH32" s="1"/>
    </row>
    <row r="33" spans="50:60" x14ac:dyDescent="0.35">
      <c r="AX33" s="1"/>
      <c r="AY33" s="1"/>
      <c r="AZ33" s="1"/>
      <c r="BA33" s="1"/>
      <c r="BB33" s="1"/>
      <c r="BC33" s="2"/>
      <c r="BD33" s="1"/>
      <c r="BE33" s="1"/>
      <c r="BF33" s="1"/>
      <c r="BG33" s="1"/>
      <c r="BH33" s="1"/>
    </row>
    <row r="34" spans="50:60" x14ac:dyDescent="0.35">
      <c r="AX34" s="1"/>
      <c r="AY34" s="1"/>
      <c r="AZ34" s="1"/>
      <c r="BA34" s="1"/>
      <c r="BB34" s="1"/>
      <c r="BC34" s="2"/>
      <c r="BD34" s="1"/>
      <c r="BE34" s="1"/>
      <c r="BF34" s="1"/>
      <c r="BG34" s="1"/>
      <c r="BH34" s="1"/>
    </row>
    <row r="35" spans="50:60" x14ac:dyDescent="0.35">
      <c r="AX35" s="1"/>
      <c r="AY35" s="1"/>
      <c r="AZ35" s="1"/>
      <c r="BA35" s="1"/>
      <c r="BB35" s="1"/>
      <c r="BC35" s="2"/>
      <c r="BD35" s="1"/>
      <c r="BE35" s="1"/>
      <c r="BF35" s="1"/>
      <c r="BG35" s="1"/>
      <c r="BH35" s="1"/>
    </row>
    <row r="36" spans="50:60" x14ac:dyDescent="0.35">
      <c r="AX36" s="1"/>
      <c r="AY36" s="1"/>
      <c r="AZ36" s="1"/>
      <c r="BA36" s="1"/>
      <c r="BB36" s="1"/>
      <c r="BC36" s="2"/>
      <c r="BD36" s="1"/>
      <c r="BE36" s="1"/>
      <c r="BF36" s="1"/>
      <c r="BG36" s="1"/>
      <c r="BH36" s="1"/>
    </row>
    <row r="37" spans="50:60" x14ac:dyDescent="0.35">
      <c r="AX37" s="1"/>
      <c r="AY37" s="1"/>
      <c r="AZ37" s="1"/>
      <c r="BA37" s="1"/>
      <c r="BB37" s="1"/>
      <c r="BC37" s="2"/>
      <c r="BD37" s="1"/>
      <c r="BE37" s="1"/>
      <c r="BF37" s="1"/>
      <c r="BG37" s="1"/>
      <c r="BH37" s="1"/>
    </row>
    <row r="38" spans="50:60" x14ac:dyDescent="0.35">
      <c r="AX38" s="1"/>
      <c r="AY38" s="1"/>
      <c r="AZ38" s="1"/>
      <c r="BA38" s="1"/>
      <c r="BB38" s="1"/>
      <c r="BC38" s="2"/>
      <c r="BD38" s="1"/>
      <c r="BE38" s="1"/>
      <c r="BF38" s="1"/>
      <c r="BG38" s="1"/>
      <c r="BH38" s="1"/>
    </row>
    <row r="39" spans="50:60" x14ac:dyDescent="0.35">
      <c r="AX39" s="1"/>
      <c r="AY39" s="1"/>
      <c r="AZ39" s="1"/>
      <c r="BA39" s="1"/>
      <c r="BB39" s="1"/>
      <c r="BC39" s="2"/>
      <c r="BD39" s="1"/>
      <c r="BE39" s="1"/>
      <c r="BF39" s="1"/>
      <c r="BG39" s="1"/>
      <c r="BH39" s="1"/>
    </row>
    <row r="40" spans="50:60" x14ac:dyDescent="0.35">
      <c r="AX40" s="1"/>
      <c r="AY40" s="1"/>
      <c r="AZ40" s="1"/>
      <c r="BA40" s="1"/>
      <c r="BB40" s="1"/>
      <c r="BC40" s="2"/>
      <c r="BD40" s="1"/>
      <c r="BE40" s="1"/>
      <c r="BF40" s="1"/>
      <c r="BG40" s="1"/>
      <c r="BH40" s="1"/>
    </row>
    <row r="41" spans="50:60" x14ac:dyDescent="0.35">
      <c r="AX41" s="1"/>
      <c r="AY41" s="1"/>
      <c r="AZ41" s="1"/>
      <c r="BA41" s="1"/>
      <c r="BB41" s="1"/>
      <c r="BC41" s="2"/>
      <c r="BD41" s="1"/>
      <c r="BE41" s="1"/>
      <c r="BF41" s="1"/>
      <c r="BG41" s="1"/>
      <c r="BH41" s="1"/>
    </row>
    <row r="42" spans="50:60" x14ac:dyDescent="0.35">
      <c r="AX42" s="1"/>
      <c r="AY42" s="1"/>
      <c r="AZ42" s="1"/>
      <c r="BA42" s="1"/>
      <c r="BB42" s="1"/>
      <c r="BC42" s="2"/>
      <c r="BD42" s="1"/>
      <c r="BE42" s="1"/>
      <c r="BF42" s="1"/>
      <c r="BG42" s="1"/>
      <c r="BH42" s="1"/>
    </row>
    <row r="43" spans="50:60" x14ac:dyDescent="0.35">
      <c r="AX43" s="1"/>
      <c r="AY43" s="1"/>
      <c r="AZ43" s="1"/>
      <c r="BA43" s="1"/>
      <c r="BB43" s="1"/>
      <c r="BC43" s="2"/>
      <c r="BD43" s="1"/>
      <c r="BE43" s="1"/>
      <c r="BF43" s="1"/>
      <c r="BG43" s="1"/>
      <c r="BH43" s="1"/>
    </row>
    <row r="44" spans="50:60" x14ac:dyDescent="0.35">
      <c r="AX44" s="1"/>
      <c r="AY44" s="1"/>
      <c r="AZ44" s="1"/>
      <c r="BA44" s="1"/>
      <c r="BB44" s="1"/>
      <c r="BC44" s="2"/>
      <c r="BD44" s="1"/>
      <c r="BE44" s="1"/>
      <c r="BF44" s="1"/>
      <c r="BG44" s="1"/>
      <c r="BH44" s="1"/>
    </row>
    <row r="45" spans="50:60" x14ac:dyDescent="0.35">
      <c r="AX45" s="1"/>
      <c r="AY45" s="1"/>
      <c r="AZ45" s="1"/>
      <c r="BA45" s="1"/>
      <c r="BB45" s="1"/>
      <c r="BC45" s="2"/>
      <c r="BD45" s="1"/>
      <c r="BE45" s="1"/>
      <c r="BF45" s="1"/>
      <c r="BG45" s="1"/>
      <c r="BH45" s="1"/>
    </row>
    <row r="46" spans="50:60" x14ac:dyDescent="0.35">
      <c r="AX46" s="1"/>
      <c r="AY46" s="1"/>
      <c r="AZ46" s="1"/>
      <c r="BA46" s="1"/>
      <c r="BB46" s="1"/>
      <c r="BC46" s="2"/>
      <c r="BD46" s="1"/>
      <c r="BE46" s="1"/>
      <c r="BF46" s="1"/>
      <c r="BG46" s="1"/>
      <c r="BH46" s="1"/>
    </row>
    <row r="47" spans="50:60" x14ac:dyDescent="0.35">
      <c r="AX47" s="1"/>
      <c r="AY47" s="1"/>
      <c r="AZ47" s="1"/>
      <c r="BA47" s="1"/>
      <c r="BB47" s="1"/>
      <c r="BC47" s="2"/>
      <c r="BD47" s="1"/>
      <c r="BE47" s="1"/>
      <c r="BF47" s="1"/>
      <c r="BG47" s="1"/>
      <c r="BH47" s="1"/>
    </row>
    <row r="48" spans="50:60" x14ac:dyDescent="0.35">
      <c r="AX48" s="1"/>
      <c r="AY48" s="1"/>
      <c r="AZ48" s="1"/>
      <c r="BA48" s="1"/>
      <c r="BB48" s="1"/>
      <c r="BC48" s="2"/>
      <c r="BD48" s="1"/>
      <c r="BE48" s="1"/>
      <c r="BF48" s="1"/>
      <c r="BG48" s="1"/>
      <c r="BH48" s="1"/>
    </row>
    <row r="49" spans="50:60" x14ac:dyDescent="0.35">
      <c r="AX49" s="1"/>
      <c r="AY49" s="1"/>
      <c r="AZ49" s="1"/>
      <c r="BA49" s="1"/>
      <c r="BB49" s="1"/>
      <c r="BC49" s="2"/>
      <c r="BD49" s="1"/>
      <c r="BE49" s="1"/>
      <c r="BF49" s="1"/>
      <c r="BG49" s="1"/>
      <c r="BH49" s="1"/>
    </row>
    <row r="50" spans="50:60" x14ac:dyDescent="0.35">
      <c r="AX50" s="1"/>
      <c r="AY50" s="1"/>
      <c r="AZ50" s="1"/>
      <c r="BA50" s="1"/>
      <c r="BB50" s="1"/>
      <c r="BC50" s="2"/>
      <c r="BD50" s="1"/>
      <c r="BE50" s="1"/>
      <c r="BF50" s="1"/>
      <c r="BG50" s="1"/>
      <c r="BH50" s="1"/>
    </row>
    <row r="51" spans="50:60" x14ac:dyDescent="0.35">
      <c r="AX51" s="1"/>
      <c r="AY51" s="1"/>
      <c r="AZ51" s="1"/>
      <c r="BA51" s="1"/>
      <c r="BB51" s="1"/>
      <c r="BC51" s="2"/>
      <c r="BD51" s="1"/>
      <c r="BE51" s="1"/>
      <c r="BF51" s="1"/>
      <c r="BG51" s="1"/>
      <c r="BH51" s="1"/>
    </row>
    <row r="52" spans="50:60" x14ac:dyDescent="0.35">
      <c r="AX52" s="1"/>
      <c r="AY52" s="1"/>
      <c r="AZ52" s="1"/>
      <c r="BA52" s="1"/>
      <c r="BB52" s="1"/>
      <c r="BC52" s="2"/>
      <c r="BD52" s="1"/>
      <c r="BE52" s="1"/>
      <c r="BF52" s="1"/>
      <c r="BG52" s="1"/>
      <c r="BH52" s="1"/>
    </row>
    <row r="53" spans="50:60" x14ac:dyDescent="0.35">
      <c r="AX53" s="1"/>
      <c r="AY53" s="1"/>
      <c r="AZ53" s="1"/>
      <c r="BA53" s="1"/>
      <c r="BB53" s="1"/>
      <c r="BC53" s="2"/>
      <c r="BD53" s="1"/>
      <c r="BE53" s="1"/>
      <c r="BF53" s="1"/>
      <c r="BG53" s="1"/>
      <c r="BH53" s="1"/>
    </row>
    <row r="54" spans="50:60" x14ac:dyDescent="0.35">
      <c r="AX54" s="1"/>
      <c r="AY54" s="1"/>
      <c r="AZ54" s="1"/>
      <c r="BA54" s="1"/>
      <c r="BB54" s="1"/>
      <c r="BC54" s="2"/>
      <c r="BD54" s="1"/>
      <c r="BE54" s="1"/>
      <c r="BF54" s="1"/>
      <c r="BG54" s="1"/>
      <c r="BH54" s="1"/>
    </row>
    <row r="55" spans="50:60" x14ac:dyDescent="0.35">
      <c r="AX55" s="1"/>
      <c r="AY55" s="1"/>
      <c r="AZ55" s="1"/>
      <c r="BA55" s="1"/>
      <c r="BB55" s="1"/>
      <c r="BC55" s="2"/>
      <c r="BD55" s="1"/>
      <c r="BE55" s="1"/>
      <c r="BF55" s="1"/>
      <c r="BG55" s="1"/>
      <c r="BH55" s="1"/>
    </row>
    <row r="56" spans="50:60" x14ac:dyDescent="0.35">
      <c r="AX56" s="1"/>
      <c r="AY56" s="1"/>
      <c r="AZ56" s="1"/>
      <c r="BA56" s="1"/>
      <c r="BB56" s="1"/>
      <c r="BC56" s="2"/>
      <c r="BD56" s="1"/>
      <c r="BE56" s="1"/>
      <c r="BF56" s="1"/>
      <c r="BG56" s="1"/>
      <c r="BH56" s="1"/>
    </row>
    <row r="57" spans="50:60" x14ac:dyDescent="0.35">
      <c r="AX57" s="1"/>
      <c r="AY57" s="1"/>
      <c r="AZ57" s="1"/>
      <c r="BA57" s="1"/>
      <c r="BB57" s="1"/>
      <c r="BC57" s="2"/>
      <c r="BD57" s="1"/>
      <c r="BE57" s="1"/>
      <c r="BF57" s="1"/>
      <c r="BG57" s="1"/>
      <c r="BH57" s="1"/>
    </row>
    <row r="58" spans="50:60" x14ac:dyDescent="0.35">
      <c r="AX58" s="1"/>
      <c r="AY58" s="1"/>
      <c r="AZ58" s="1"/>
      <c r="BA58" s="1"/>
      <c r="BB58" s="1"/>
      <c r="BC58" s="2"/>
      <c r="BD58" s="1"/>
      <c r="BE58" s="1"/>
      <c r="BF58" s="1"/>
      <c r="BG58" s="1"/>
      <c r="BH58" s="1"/>
    </row>
    <row r="59" spans="50:60" x14ac:dyDescent="0.35">
      <c r="AX59" s="1"/>
      <c r="AY59" s="1"/>
      <c r="AZ59" s="1"/>
      <c r="BA59" s="1"/>
      <c r="BB59" s="1"/>
      <c r="BC59" s="2"/>
      <c r="BD59" s="1"/>
      <c r="BE59" s="1"/>
      <c r="BF59" s="1"/>
      <c r="BG59" s="1"/>
      <c r="BH59" s="1"/>
    </row>
    <row r="60" spans="50:60" x14ac:dyDescent="0.35">
      <c r="AX60" s="1"/>
      <c r="AY60" s="1"/>
      <c r="AZ60" s="1"/>
      <c r="BA60" s="1"/>
      <c r="BB60" s="1"/>
      <c r="BC60" s="2"/>
      <c r="BD60" s="1"/>
      <c r="BE60" s="1"/>
      <c r="BF60" s="1"/>
      <c r="BG60" s="1"/>
      <c r="BH60" s="1"/>
    </row>
    <row r="61" spans="50:60" x14ac:dyDescent="0.35">
      <c r="AX61" s="1"/>
      <c r="AY61" s="1"/>
      <c r="AZ61" s="1"/>
      <c r="BA61" s="1"/>
      <c r="BB61" s="1"/>
      <c r="BC61" s="2"/>
      <c r="BD61" s="1"/>
      <c r="BE61" s="1"/>
      <c r="BF61" s="1"/>
      <c r="BG61" s="1"/>
      <c r="BH61" s="1"/>
    </row>
    <row r="62" spans="50:60" x14ac:dyDescent="0.35">
      <c r="AX62" s="1"/>
      <c r="AY62" s="1"/>
      <c r="AZ62" s="1"/>
      <c r="BA62" s="1"/>
      <c r="BB62" s="1"/>
      <c r="BC62" s="2"/>
      <c r="BD62" s="1"/>
      <c r="BE62" s="1"/>
      <c r="BF62" s="1"/>
      <c r="BG62" s="1"/>
      <c r="BH62" s="1"/>
    </row>
    <row r="63" spans="50:60" x14ac:dyDescent="0.35">
      <c r="AX63" s="1"/>
      <c r="AY63" s="1"/>
      <c r="AZ63" s="1"/>
      <c r="BA63" s="1"/>
      <c r="BB63" s="1"/>
      <c r="BC63" s="2"/>
      <c r="BD63" s="1"/>
      <c r="BE63" s="1"/>
      <c r="BF63" s="1"/>
      <c r="BG63" s="1"/>
      <c r="BH63" s="1"/>
    </row>
    <row r="64" spans="50:60" x14ac:dyDescent="0.35">
      <c r="AX64" s="1"/>
      <c r="AY64" s="19"/>
      <c r="AZ64" s="19"/>
      <c r="BA64" s="19"/>
      <c r="BB64" s="19"/>
      <c r="BC64" s="2"/>
      <c r="BD64" s="19"/>
      <c r="BE64" s="19"/>
      <c r="BF64" s="19"/>
      <c r="BG64" s="1"/>
      <c r="BH64" s="1"/>
    </row>
    <row r="65" spans="50:60" x14ac:dyDescent="0.35">
      <c r="AX65" s="1"/>
      <c r="AY65" s="1"/>
      <c r="AZ65" s="1"/>
      <c r="BA65" s="1"/>
      <c r="BB65" s="1"/>
      <c r="BC65" s="2"/>
      <c r="BD65" s="1"/>
      <c r="BE65" s="1"/>
      <c r="BF65" s="1"/>
      <c r="BG65" s="1"/>
      <c r="BH65" s="1"/>
    </row>
    <row r="66" spans="50:60" x14ac:dyDescent="0.35">
      <c r="AX66" s="1"/>
      <c r="AY66" s="1"/>
      <c r="AZ66" s="1"/>
      <c r="BA66" s="1"/>
      <c r="BB66" s="1"/>
      <c r="BC66" s="2"/>
      <c r="BD66" s="1"/>
      <c r="BE66" s="1"/>
      <c r="BF66" s="1"/>
      <c r="BG66" s="1"/>
      <c r="BH66" s="1"/>
    </row>
    <row r="67" spans="50:60" x14ac:dyDescent="0.35">
      <c r="AX67" s="1"/>
      <c r="AY67" s="1"/>
      <c r="AZ67" s="1"/>
      <c r="BA67" s="1"/>
      <c r="BB67" s="1"/>
      <c r="BC67" s="2"/>
      <c r="BD67" s="1"/>
      <c r="BE67" s="1"/>
      <c r="BF67" s="1"/>
      <c r="BG67" s="1"/>
      <c r="BH67" s="1"/>
    </row>
    <row r="68" spans="50:60" x14ac:dyDescent="0.35">
      <c r="AX68" s="1"/>
      <c r="AY68" s="1"/>
      <c r="AZ68" s="1"/>
      <c r="BA68" s="1"/>
      <c r="BB68" s="1"/>
      <c r="BC68" s="2"/>
      <c r="BD68" s="1"/>
      <c r="BE68" s="1"/>
      <c r="BF68" s="1"/>
      <c r="BG68" s="1"/>
      <c r="BH68" s="1"/>
    </row>
    <row r="69" spans="50:60" x14ac:dyDescent="0.35">
      <c r="AX69" s="1"/>
      <c r="AY69" s="1"/>
      <c r="AZ69" s="1"/>
      <c r="BA69" s="1"/>
      <c r="BB69" s="1"/>
      <c r="BC69" s="2"/>
      <c r="BD69" s="1"/>
      <c r="BE69" s="1"/>
      <c r="BF69" s="1"/>
      <c r="BG69" s="1"/>
      <c r="BH69" s="1"/>
    </row>
    <row r="70" spans="50:60" x14ac:dyDescent="0.35">
      <c r="AX70" s="1"/>
      <c r="AY70" s="1"/>
      <c r="AZ70" s="1"/>
      <c r="BA70" s="1"/>
      <c r="BB70" s="1"/>
      <c r="BC70" s="2"/>
      <c r="BD70" s="1"/>
      <c r="BE70" s="1"/>
      <c r="BF70" s="1"/>
      <c r="BG70" s="1"/>
      <c r="BH70" s="1"/>
    </row>
    <row r="71" spans="50:60" x14ac:dyDescent="0.35">
      <c r="AX71" s="1"/>
      <c r="AY71" s="1"/>
      <c r="AZ71" s="1"/>
      <c r="BA71" s="1"/>
      <c r="BB71" s="1"/>
      <c r="BC71" s="2"/>
      <c r="BD71" s="1"/>
      <c r="BE71" s="1"/>
      <c r="BF71" s="1"/>
      <c r="BG71" s="1"/>
      <c r="BH71" s="1"/>
    </row>
    <row r="72" spans="50:60" x14ac:dyDescent="0.35">
      <c r="AX72" s="1"/>
      <c r="AY72" s="1"/>
      <c r="AZ72" s="1"/>
      <c r="BA72" s="1"/>
      <c r="BB72" s="1"/>
      <c r="BC72" s="2"/>
      <c r="BD72" s="1"/>
      <c r="BE72" s="1"/>
      <c r="BF72" s="1"/>
      <c r="BG72" s="1"/>
      <c r="BH72" s="1"/>
    </row>
    <row r="73" spans="50:60" x14ac:dyDescent="0.35">
      <c r="AX73" s="1"/>
      <c r="AY73" s="1"/>
      <c r="AZ73" s="1"/>
      <c r="BA73" s="1"/>
      <c r="BB73" s="1"/>
      <c r="BC73" s="2"/>
      <c r="BD73" s="1"/>
      <c r="BE73" s="1"/>
      <c r="BF73" s="1"/>
      <c r="BG73" s="1"/>
      <c r="BH73" s="1"/>
    </row>
    <row r="74" spans="50:60" x14ac:dyDescent="0.35">
      <c r="AX74" s="1"/>
      <c r="AY74" s="1"/>
      <c r="AZ74" s="1"/>
      <c r="BA74" s="1"/>
      <c r="BB74" s="1"/>
      <c r="BC74" s="2"/>
      <c r="BD74" s="1"/>
      <c r="BE74" s="1"/>
      <c r="BF74" s="1"/>
      <c r="BG74" s="1"/>
      <c r="BH74" s="1"/>
    </row>
    <row r="75" spans="50:60" x14ac:dyDescent="0.35">
      <c r="AX75" s="1"/>
      <c r="AY75" s="1"/>
      <c r="AZ75" s="1"/>
      <c r="BA75" s="1"/>
      <c r="BB75" s="1"/>
      <c r="BC75" s="2"/>
      <c r="BD75" s="1"/>
      <c r="BE75" s="1"/>
      <c r="BF75" s="1"/>
      <c r="BG75" s="1"/>
      <c r="BH75" s="1"/>
    </row>
    <row r="76" spans="50:60" x14ac:dyDescent="0.35">
      <c r="AX76" s="1"/>
      <c r="AY76" s="1"/>
      <c r="AZ76" s="1"/>
      <c r="BA76" s="1"/>
      <c r="BB76" s="1"/>
      <c r="BC76" s="2"/>
      <c r="BD76" s="1"/>
      <c r="BE76" s="1"/>
      <c r="BF76" s="1"/>
      <c r="BG76" s="1"/>
      <c r="BH76" s="1"/>
    </row>
    <row r="77" spans="50:60" x14ac:dyDescent="0.35">
      <c r="AX77" s="1"/>
      <c r="AY77" s="1"/>
      <c r="AZ77" s="1"/>
      <c r="BA77" s="1"/>
      <c r="BB77" s="1"/>
      <c r="BC77" s="2"/>
      <c r="BD77" s="1"/>
      <c r="BE77" s="1"/>
      <c r="BF77" s="1"/>
      <c r="BG77" s="1"/>
      <c r="BH77" s="1"/>
    </row>
    <row r="78" spans="50:60" x14ac:dyDescent="0.35">
      <c r="AX78" s="1"/>
      <c r="AY78" s="1"/>
      <c r="AZ78" s="1"/>
      <c r="BA78" s="1"/>
      <c r="BB78" s="1"/>
      <c r="BC78" s="2"/>
      <c r="BD78" s="1"/>
      <c r="BE78" s="1"/>
      <c r="BF78" s="1"/>
      <c r="BG78" s="1"/>
      <c r="BH78" s="1"/>
    </row>
    <row r="79" spans="50:60" x14ac:dyDescent="0.35">
      <c r="AX79" s="1"/>
      <c r="AY79" s="1"/>
      <c r="AZ79" s="1"/>
      <c r="BA79" s="1"/>
      <c r="BB79" s="1"/>
      <c r="BC79" s="2"/>
      <c r="BD79" s="1"/>
      <c r="BE79" s="1"/>
      <c r="BF79" s="1"/>
      <c r="BG79" s="1"/>
      <c r="BH79" s="1"/>
    </row>
    <row r="80" spans="50:60" x14ac:dyDescent="0.35">
      <c r="AX80" s="1"/>
      <c r="AY80" s="1"/>
      <c r="AZ80" s="1"/>
      <c r="BA80" s="1"/>
      <c r="BB80" s="1"/>
      <c r="BC80" s="2"/>
      <c r="BD80" s="1"/>
      <c r="BE80" s="1"/>
      <c r="BF80" s="1"/>
      <c r="BG80" s="1"/>
      <c r="BH80" s="1"/>
    </row>
    <row r="81" spans="50:60" x14ac:dyDescent="0.35">
      <c r="AX81" s="1"/>
      <c r="AY81" s="1"/>
      <c r="AZ81" s="1"/>
      <c r="BA81" s="1"/>
      <c r="BB81" s="1"/>
      <c r="BC81" s="2"/>
      <c r="BD81" s="1"/>
      <c r="BE81" s="1"/>
      <c r="BF81" s="1"/>
      <c r="BG81" s="1"/>
      <c r="BH81" s="1"/>
    </row>
    <row r="82" spans="50:60" x14ac:dyDescent="0.35">
      <c r="AX82" s="1"/>
      <c r="AY82" s="1"/>
      <c r="AZ82" s="1"/>
      <c r="BA82" s="1"/>
      <c r="BB82" s="1"/>
      <c r="BC82" s="2"/>
      <c r="BD82" s="1"/>
      <c r="BE82" s="1"/>
      <c r="BF82" s="1"/>
      <c r="BG82" s="1"/>
      <c r="BH82" s="1"/>
    </row>
    <row r="83" spans="50:60" x14ac:dyDescent="0.35">
      <c r="AX83" s="1"/>
      <c r="AY83" s="1"/>
      <c r="AZ83" s="1"/>
      <c r="BA83" s="1"/>
      <c r="BB83" s="1"/>
      <c r="BC83" s="2"/>
      <c r="BD83" s="1"/>
      <c r="BE83" s="1"/>
      <c r="BF83" s="1"/>
      <c r="BG83" s="1"/>
      <c r="BH83" s="1"/>
    </row>
    <row r="84" spans="50:60" x14ac:dyDescent="0.35">
      <c r="AX84" s="1"/>
      <c r="AY84" s="1"/>
      <c r="AZ84" s="1"/>
      <c r="BA84" s="1"/>
      <c r="BB84" s="1"/>
      <c r="BC84" s="2"/>
      <c r="BD84" s="1"/>
      <c r="BE84" s="1"/>
      <c r="BF84" s="1"/>
      <c r="BG84" s="1"/>
      <c r="BH84" s="1"/>
    </row>
    <row r="85" spans="50:60" x14ac:dyDescent="0.35">
      <c r="AX85" s="1"/>
      <c r="AY85" s="1"/>
      <c r="AZ85" s="1"/>
      <c r="BA85" s="1"/>
      <c r="BB85" s="1"/>
      <c r="BC85" s="2"/>
      <c r="BD85" s="1"/>
      <c r="BE85" s="1"/>
      <c r="BF85" s="1"/>
      <c r="BG85" s="1"/>
      <c r="BH85" s="1"/>
    </row>
    <row r="86" spans="50:60" x14ac:dyDescent="0.35">
      <c r="AX86" s="1"/>
      <c r="AY86" s="1"/>
      <c r="AZ86" s="1"/>
      <c r="BA86" s="1"/>
      <c r="BB86" s="1"/>
      <c r="BC86" s="2"/>
      <c r="BD86" s="1"/>
      <c r="BE86" s="1"/>
      <c r="BF86" s="1"/>
      <c r="BG86" s="1"/>
      <c r="BH86" s="1"/>
    </row>
    <row r="87" spans="50:60" x14ac:dyDescent="0.35">
      <c r="AX87" s="1"/>
      <c r="AY87" s="1"/>
      <c r="AZ87" s="1"/>
      <c r="BA87" s="1"/>
      <c r="BB87" s="1"/>
      <c r="BC87" s="2"/>
      <c r="BD87" s="1"/>
      <c r="BE87" s="1"/>
      <c r="BF87" s="1"/>
      <c r="BG87" s="1"/>
      <c r="BH87" s="1"/>
    </row>
    <row r="88" spans="50:60" x14ac:dyDescent="0.35">
      <c r="AX88" s="1"/>
      <c r="AY88" s="1"/>
      <c r="AZ88" s="1"/>
      <c r="BA88" s="1"/>
      <c r="BB88" s="1"/>
      <c r="BC88" s="2"/>
      <c r="BD88" s="1"/>
      <c r="BE88" s="1"/>
      <c r="BF88" s="1"/>
      <c r="BG88" s="1"/>
      <c r="BH88" s="1"/>
    </row>
    <row r="89" spans="50:60" x14ac:dyDescent="0.35">
      <c r="AX89" s="1"/>
      <c r="AY89" s="1"/>
      <c r="AZ89" s="1"/>
      <c r="BA89" s="1"/>
      <c r="BB89" s="1"/>
      <c r="BC89" s="2"/>
      <c r="BD89" s="1"/>
      <c r="BE89" s="1"/>
      <c r="BF89" s="1"/>
      <c r="BG89" s="1"/>
      <c r="BH89" s="1"/>
    </row>
    <row r="90" spans="50:60" x14ac:dyDescent="0.35">
      <c r="AX90" s="1"/>
      <c r="AY90" s="1"/>
      <c r="AZ90" s="1"/>
      <c r="BA90" s="1"/>
      <c r="BB90" s="1"/>
      <c r="BC90" s="2"/>
      <c r="BD90" s="1"/>
      <c r="BE90" s="1"/>
      <c r="BF90" s="1"/>
      <c r="BG90" s="1"/>
      <c r="BH90" s="1"/>
    </row>
    <row r="91" spans="50:60" x14ac:dyDescent="0.35">
      <c r="AX91" s="1"/>
      <c r="AY91" s="1"/>
      <c r="AZ91" s="1"/>
      <c r="BA91" s="1"/>
      <c r="BB91" s="1"/>
      <c r="BC91" s="2"/>
      <c r="BD91" s="1"/>
      <c r="BE91" s="1"/>
      <c r="BF91" s="1"/>
      <c r="BG91" s="1"/>
      <c r="BH91" s="1"/>
    </row>
    <row r="92" spans="50:60" x14ac:dyDescent="0.35">
      <c r="AX92" s="1"/>
      <c r="AY92" s="1"/>
      <c r="AZ92" s="1"/>
      <c r="BA92" s="1"/>
      <c r="BB92" s="1"/>
      <c r="BC92" s="2"/>
      <c r="BD92" s="1"/>
      <c r="BE92" s="1"/>
      <c r="BF92" s="1"/>
      <c r="BG92" s="1"/>
      <c r="BH92" s="1"/>
    </row>
    <row r="93" spans="50:60" x14ac:dyDescent="0.35">
      <c r="AX93" s="1"/>
      <c r="AY93" s="1"/>
      <c r="AZ93" s="1"/>
      <c r="BA93" s="1"/>
      <c r="BB93" s="1"/>
      <c r="BC93" s="2"/>
      <c r="BD93" s="1"/>
      <c r="BE93" s="1"/>
      <c r="BF93" s="1"/>
      <c r="BG93" s="1"/>
      <c r="BH93" s="1"/>
    </row>
    <row r="94" spans="50:60" x14ac:dyDescent="0.35">
      <c r="AX94" s="1"/>
      <c r="AY94" s="1"/>
      <c r="AZ94" s="1"/>
      <c r="BA94" s="1"/>
      <c r="BB94" s="1"/>
      <c r="BC94" s="2"/>
      <c r="BD94" s="1"/>
      <c r="BE94" s="1"/>
      <c r="BF94" s="1"/>
      <c r="BG94" s="1"/>
      <c r="BH94" s="1"/>
    </row>
    <row r="95" spans="50:60" x14ac:dyDescent="0.35">
      <c r="AX95" s="1"/>
      <c r="AY95" s="1"/>
      <c r="AZ95" s="1"/>
      <c r="BA95" s="1"/>
      <c r="BB95" s="1"/>
      <c r="BC95" s="2"/>
      <c r="BD95" s="1"/>
      <c r="BE95" s="1"/>
      <c r="BF95" s="1"/>
      <c r="BG95" s="1"/>
      <c r="BH95" s="1"/>
    </row>
    <row r="96" spans="50:60" x14ac:dyDescent="0.35">
      <c r="AX96" s="1"/>
      <c r="AY96" s="1"/>
      <c r="AZ96" s="1"/>
      <c r="BA96" s="1"/>
      <c r="BB96" s="1"/>
      <c r="BC96" s="2"/>
      <c r="BD96" s="1"/>
      <c r="BE96" s="1"/>
      <c r="BF96" s="1"/>
      <c r="BG96" s="1"/>
      <c r="BH96" s="1"/>
    </row>
    <row r="97" spans="50:60" x14ac:dyDescent="0.35">
      <c r="AX97" s="1"/>
      <c r="AY97" s="1"/>
      <c r="AZ97" s="1"/>
      <c r="BA97" s="1"/>
      <c r="BB97" s="1"/>
      <c r="BC97" s="2"/>
      <c r="BD97" s="1"/>
      <c r="BE97" s="1"/>
      <c r="BF97" s="1"/>
      <c r="BG97" s="1"/>
      <c r="BH97" s="1"/>
    </row>
    <row r="98" spans="50:60" x14ac:dyDescent="0.35">
      <c r="AX98" s="1"/>
      <c r="AY98" s="1"/>
      <c r="AZ98" s="1"/>
      <c r="BA98" s="1"/>
      <c r="BB98" s="1"/>
      <c r="BC98" s="2"/>
      <c r="BD98" s="1"/>
      <c r="BE98" s="1"/>
      <c r="BF98" s="1"/>
      <c r="BG98" s="1"/>
      <c r="BH98" s="1"/>
    </row>
    <row r="99" spans="50:60" x14ac:dyDescent="0.35">
      <c r="AX99" s="1"/>
      <c r="AY99" s="1"/>
      <c r="AZ99" s="1"/>
      <c r="BA99" s="1"/>
      <c r="BB99" s="1"/>
      <c r="BC99" s="2"/>
      <c r="BD99" s="1"/>
      <c r="BE99" s="1"/>
      <c r="BF99" s="1"/>
      <c r="BG99" s="1"/>
      <c r="BH99" s="1"/>
    </row>
    <row r="100" spans="50:60" x14ac:dyDescent="0.35">
      <c r="AX100" s="1"/>
      <c r="AY100" s="1"/>
      <c r="AZ100" s="1"/>
      <c r="BA100" s="1"/>
      <c r="BB100" s="1"/>
      <c r="BC100" s="2"/>
      <c r="BD100" s="1"/>
      <c r="BE100" s="1"/>
      <c r="BF100" s="1"/>
      <c r="BG100" s="1"/>
      <c r="BH100" s="1"/>
    </row>
    <row r="101" spans="50:60" x14ac:dyDescent="0.35">
      <c r="AX101" s="1"/>
      <c r="AY101" s="1"/>
      <c r="AZ101" s="1"/>
      <c r="BA101" s="1"/>
      <c r="BB101" s="1"/>
      <c r="BC101" s="2"/>
      <c r="BD101" s="1"/>
      <c r="BE101" s="1"/>
      <c r="BF101" s="1"/>
      <c r="BG101" s="1"/>
      <c r="BH101" s="1"/>
    </row>
    <row r="102" spans="50:60" ht="15" thickBot="1" x14ac:dyDescent="0.4">
      <c r="AX102" s="1"/>
      <c r="AY102" s="1"/>
      <c r="AZ102" s="1"/>
      <c r="BA102" s="1"/>
      <c r="BB102" s="1"/>
      <c r="BC102" s="2"/>
      <c r="BD102" s="1"/>
      <c r="BE102" s="1"/>
      <c r="BF102" s="1"/>
      <c r="BG102" s="1"/>
      <c r="BH102" s="1"/>
    </row>
    <row r="103" spans="50:60" x14ac:dyDescent="0.35">
      <c r="AX103" s="1"/>
      <c r="AY103" s="20"/>
      <c r="AZ103" s="20"/>
      <c r="BA103" s="20"/>
      <c r="BB103" s="20"/>
      <c r="BC103" s="21"/>
      <c r="BD103" s="20"/>
      <c r="BE103" s="20"/>
      <c r="BF103" s="19"/>
      <c r="BG103" s="1"/>
      <c r="BH103" s="1"/>
    </row>
    <row r="104" spans="50:60" x14ac:dyDescent="0.35">
      <c r="AX104" s="1"/>
      <c r="AY104" s="19"/>
      <c r="AZ104" s="19"/>
      <c r="BA104" s="19" t="s">
        <v>23</v>
      </c>
      <c r="BB104" s="19">
        <f>VLOOKUP(C9,AZ129:BC137,2)</f>
        <v>5</v>
      </c>
      <c r="BC104" s="2"/>
      <c r="BD104" s="19"/>
      <c r="BE104" s="19"/>
      <c r="BF104" s="19"/>
      <c r="BG104" s="1"/>
      <c r="BH104" s="1"/>
    </row>
    <row r="105" spans="50:60" x14ac:dyDescent="0.35">
      <c r="AX105" s="1"/>
      <c r="AY105" s="19"/>
      <c r="AZ105" s="19"/>
      <c r="BA105" s="19" t="s">
        <v>24</v>
      </c>
      <c r="BB105" s="19">
        <v>12</v>
      </c>
      <c r="BC105" s="2"/>
      <c r="BD105" s="19"/>
      <c r="BE105" s="19"/>
      <c r="BF105" s="19"/>
      <c r="BG105" s="1"/>
      <c r="BH105" s="1"/>
    </row>
    <row r="106" spans="50:60" x14ac:dyDescent="0.35">
      <c r="AX106" s="1"/>
      <c r="AY106" s="19"/>
      <c r="AZ106" s="19"/>
      <c r="BA106" s="19" t="s">
        <v>25</v>
      </c>
      <c r="BB106" s="19">
        <f>12*BB104</f>
        <v>60</v>
      </c>
      <c r="BC106" s="2"/>
      <c r="BD106" s="19"/>
      <c r="BE106" s="19"/>
      <c r="BF106" s="19"/>
      <c r="BG106" s="1"/>
      <c r="BH106" s="1"/>
    </row>
    <row r="107" spans="50:60" x14ac:dyDescent="0.35">
      <c r="AX107" s="1"/>
      <c r="AY107" s="19"/>
      <c r="AZ107" s="19"/>
      <c r="BA107" s="19" t="s">
        <v>26</v>
      </c>
      <c r="BB107" s="19">
        <f>C10*12</f>
        <v>300</v>
      </c>
      <c r="BC107" s="2"/>
      <c r="BD107" s="19"/>
      <c r="BE107" s="19"/>
      <c r="BF107" s="19"/>
      <c r="BG107" s="1"/>
      <c r="BH107" s="1"/>
    </row>
    <row r="108" spans="50:60" x14ac:dyDescent="0.35">
      <c r="AX108" s="1"/>
      <c r="AY108" s="19"/>
      <c r="AZ108" s="19"/>
      <c r="BA108" s="19" t="s">
        <v>27</v>
      </c>
      <c r="BB108" s="22">
        <f>ROUND(((1+(AZ112/BA127))^(BA127/BB105))-1,15)</f>
        <v>2.5997117324430001E-3</v>
      </c>
      <c r="BC108" s="2"/>
      <c r="BD108" s="19"/>
      <c r="BE108" s="19"/>
      <c r="BF108" s="19"/>
      <c r="BG108" s="1"/>
      <c r="BH108" s="1"/>
    </row>
    <row r="109" spans="50:60" x14ac:dyDescent="0.35">
      <c r="AX109" s="1"/>
      <c r="AY109" s="19"/>
      <c r="AZ109" s="19"/>
      <c r="BA109" s="19" t="s">
        <v>28</v>
      </c>
      <c r="BB109" s="22">
        <f>ROUND(((1+(AZ110/BA127))^(BA127/BB105))-1,15)</f>
        <v>2.6408367736320002E-3</v>
      </c>
      <c r="BC109" s="2"/>
      <c r="BD109" s="19"/>
      <c r="BE109" s="19"/>
      <c r="BF109" s="19"/>
      <c r="BG109" s="1"/>
      <c r="BH109" s="1"/>
    </row>
    <row r="110" spans="50:60" x14ac:dyDescent="0.35">
      <c r="AX110" s="1"/>
      <c r="AY110" s="19"/>
      <c r="AZ110" s="19">
        <f>C12/100</f>
        <v>3.1899999999999998E-2</v>
      </c>
      <c r="BA110" s="19" t="s">
        <v>29</v>
      </c>
      <c r="BB110" s="19">
        <f>1/((1+BB108)^BB106)</f>
        <v>0.8557471776886646</v>
      </c>
      <c r="BC110" s="2"/>
      <c r="BD110" s="19"/>
      <c r="BE110" s="19"/>
      <c r="BF110" s="19"/>
      <c r="BG110" s="1"/>
      <c r="BH110" s="1"/>
    </row>
    <row r="111" spans="50:60" x14ac:dyDescent="0.35">
      <c r="AX111" s="1"/>
      <c r="AY111" s="19"/>
      <c r="AZ111" s="19">
        <f>C13/100</f>
        <v>5.0000000000000001E-4</v>
      </c>
      <c r="BA111" s="19" t="s">
        <v>30</v>
      </c>
      <c r="BB111" s="19">
        <f>((1+BB109)^BB106)</f>
        <v>1.171448893845213</v>
      </c>
      <c r="BC111" s="2"/>
      <c r="BD111" s="19"/>
      <c r="BE111" s="19"/>
      <c r="BF111" s="19"/>
      <c r="BG111" s="1"/>
      <c r="BH111" s="1"/>
    </row>
    <row r="112" spans="50:60" x14ac:dyDescent="0.35">
      <c r="AX112" s="1"/>
      <c r="AY112" s="19"/>
      <c r="AZ112" s="19">
        <f>C14/100</f>
        <v>3.1400000000000004E-2</v>
      </c>
      <c r="BA112" s="19" t="s">
        <v>31</v>
      </c>
      <c r="BB112" s="19">
        <f>(1-BB110) / BB108</f>
        <v>55.488006809038858</v>
      </c>
      <c r="BC112" s="2"/>
      <c r="BD112" s="19"/>
      <c r="BE112" s="19"/>
      <c r="BF112" s="19"/>
      <c r="BG112" s="1"/>
      <c r="BH112" s="1"/>
    </row>
    <row r="113" spans="50:60" x14ac:dyDescent="0.35">
      <c r="AX113" s="1"/>
      <c r="AY113" s="23"/>
      <c r="AZ113" s="19">
        <f>ROUND(C8*(BB109/(1-(1/((1+BB109)^BB107)))),2)</f>
        <v>1690.67</v>
      </c>
      <c r="BA113" s="19" t="s">
        <v>32</v>
      </c>
      <c r="BB113" s="19">
        <f>(BB111 - 1 ) /BB109</f>
        <v>64.922185103252559</v>
      </c>
      <c r="BC113" s="2"/>
      <c r="BD113" s="19"/>
      <c r="BE113" s="19"/>
      <c r="BF113" s="19"/>
      <c r="BG113" s="1"/>
      <c r="BH113" s="1"/>
    </row>
    <row r="114" spans="50:60" ht="60" customHeight="1" x14ac:dyDescent="0.35">
      <c r="AX114" s="1"/>
      <c r="AY114" s="23"/>
      <c r="AZ114" s="19"/>
      <c r="BA114" s="24" t="s">
        <v>33</v>
      </c>
      <c r="BB114" s="19">
        <f>(C8 *BB111) - (AZ113 *BB113)</f>
        <v>300245.12215730856</v>
      </c>
      <c r="BC114" s="2"/>
      <c r="BD114" s="19"/>
      <c r="BE114" s="19"/>
      <c r="BF114" s="19"/>
      <c r="BG114" s="1"/>
      <c r="BH114" s="1"/>
    </row>
    <row r="115" spans="50:60" x14ac:dyDescent="0.35">
      <c r="AX115" s="1"/>
      <c r="AY115" s="23"/>
      <c r="AZ115" s="19"/>
      <c r="BA115" s="19" t="s">
        <v>34</v>
      </c>
      <c r="BB115" s="19">
        <f>(BB114 * BB110) + (AZ113 *BB112)</f>
        <v>350745.82437274291</v>
      </c>
      <c r="BC115" s="2"/>
      <c r="BD115" s="19"/>
      <c r="BE115" s="19"/>
      <c r="BF115" s="19"/>
      <c r="BG115" s="1"/>
      <c r="BH115" s="1"/>
    </row>
    <row r="116" spans="50:60" x14ac:dyDescent="0.35">
      <c r="AX116" s="1"/>
      <c r="AY116" s="23"/>
      <c r="AZ116" s="19"/>
      <c r="BA116" s="19" t="s">
        <v>35</v>
      </c>
      <c r="BB116" s="19"/>
      <c r="BC116" s="2"/>
      <c r="BD116" s="19"/>
      <c r="BE116" s="19"/>
      <c r="BF116" s="19"/>
      <c r="BG116" s="1"/>
      <c r="BH116" s="1"/>
    </row>
    <row r="117" spans="50:60" ht="15" thickBot="1" x14ac:dyDescent="0.4">
      <c r="AX117" s="1"/>
      <c r="AY117" s="19"/>
      <c r="AZ117" s="25"/>
      <c r="BA117" s="25"/>
      <c r="BB117" s="26"/>
      <c r="BC117" s="27"/>
      <c r="BD117" s="25"/>
      <c r="BE117" s="25"/>
      <c r="BF117" s="19"/>
      <c r="BG117" s="1"/>
      <c r="BH117" s="1"/>
    </row>
    <row r="118" spans="50:60" x14ac:dyDescent="0.35">
      <c r="AX118" s="1"/>
      <c r="AY118" s="19"/>
      <c r="AZ118" s="19"/>
      <c r="BA118" s="19"/>
      <c r="BB118" s="19"/>
      <c r="BC118" s="28"/>
      <c r="BD118" s="19"/>
      <c r="BE118" s="19"/>
      <c r="BF118" s="19"/>
      <c r="BG118" s="1"/>
      <c r="BH118" s="1"/>
    </row>
    <row r="119" spans="50:60" x14ac:dyDescent="0.35">
      <c r="AX119" s="1"/>
      <c r="AY119" s="29" t="s">
        <v>13</v>
      </c>
      <c r="AZ119" s="19"/>
      <c r="BA119" s="19"/>
      <c r="BB119" s="19"/>
      <c r="BC119" s="28"/>
      <c r="BD119" s="19"/>
      <c r="BE119" s="19"/>
      <c r="BF119" s="19"/>
      <c r="BG119" s="1"/>
      <c r="BH119" s="1"/>
    </row>
    <row r="120" spans="50:60" x14ac:dyDescent="0.35">
      <c r="AX120" s="1"/>
      <c r="AY120" s="19" t="s">
        <v>36</v>
      </c>
      <c r="AZ120" s="19" t="s">
        <v>37</v>
      </c>
      <c r="BA120" s="22">
        <f>ROUND(((1+(AZ112/BA127))^(BA127/12))-1,15)</f>
        <v>2.5997117324430001E-3</v>
      </c>
      <c r="BB120" s="19"/>
      <c r="BC120" s="28"/>
      <c r="BD120" s="19"/>
      <c r="BE120" s="19">
        <v>3</v>
      </c>
      <c r="BF120" s="19"/>
      <c r="BG120" s="1"/>
      <c r="BH120" s="1"/>
    </row>
    <row r="121" spans="50:60" x14ac:dyDescent="0.35">
      <c r="AX121" s="1"/>
      <c r="AY121" s="19" t="s">
        <v>38</v>
      </c>
      <c r="AZ121" s="19" t="s">
        <v>39</v>
      </c>
      <c r="BA121" s="30">
        <f>ROUND(BA123*12/26,2)</f>
        <v>776.12</v>
      </c>
      <c r="BB121" s="31"/>
      <c r="BC121" s="28"/>
      <c r="BD121" s="19"/>
      <c r="BE121" s="19"/>
      <c r="BF121" s="19"/>
      <c r="BG121" s="1"/>
      <c r="BH121" s="1"/>
    </row>
    <row r="122" spans="50:60" x14ac:dyDescent="0.35">
      <c r="AX122" s="1"/>
      <c r="AY122" s="19" t="s">
        <v>40</v>
      </c>
      <c r="AZ122" s="19" t="s">
        <v>14</v>
      </c>
      <c r="BA122" s="30">
        <f>ROUND(BA123/2,2)</f>
        <v>840.8</v>
      </c>
      <c r="BB122" s="31"/>
      <c r="BC122" s="28"/>
      <c r="BD122" s="19"/>
      <c r="BE122" s="19"/>
      <c r="BF122" s="19"/>
      <c r="BG122" s="1"/>
      <c r="BH122" s="1"/>
    </row>
    <row r="123" spans="50:60" x14ac:dyDescent="0.35">
      <c r="AX123" s="1"/>
      <c r="AY123" s="19" t="s">
        <v>39</v>
      </c>
      <c r="AZ123" s="19" t="s">
        <v>38</v>
      </c>
      <c r="BA123" s="32">
        <f>ROUND(C8*(BA120/(1-(1/((1+BA120)^(C10*12))))),2)</f>
        <v>1681.6</v>
      </c>
      <c r="BB123" s="31"/>
      <c r="BC123" s="28"/>
      <c r="BD123" s="19"/>
      <c r="BE123" s="19"/>
      <c r="BF123" s="19"/>
      <c r="BG123" s="1"/>
      <c r="BH123" s="1"/>
    </row>
    <row r="124" spans="50:60" x14ac:dyDescent="0.35">
      <c r="AX124" s="1"/>
      <c r="AY124" s="19" t="s">
        <v>14</v>
      </c>
      <c r="AZ124" s="19" t="s">
        <v>40</v>
      </c>
      <c r="BA124" s="30">
        <f>ROUND(BA123/2,2)</f>
        <v>840.8</v>
      </c>
      <c r="BB124" s="31"/>
      <c r="BC124" s="28"/>
      <c r="BD124" s="19"/>
      <c r="BE124" s="19"/>
      <c r="BF124" s="19"/>
      <c r="BG124" s="1"/>
      <c r="BH124" s="1"/>
    </row>
    <row r="125" spans="50:60" x14ac:dyDescent="0.35">
      <c r="AX125" s="1"/>
      <c r="AY125" s="19" t="s">
        <v>41</v>
      </c>
      <c r="AZ125" s="19" t="s">
        <v>41</v>
      </c>
      <c r="BA125" s="30">
        <f>ROUND(BA123*12/52,2)</f>
        <v>388.06</v>
      </c>
      <c r="BB125" s="31"/>
      <c r="BC125" s="2"/>
      <c r="BD125" s="19"/>
      <c r="BE125" s="19"/>
      <c r="BF125" s="19"/>
      <c r="BG125" s="1"/>
      <c r="BH125" s="1"/>
    </row>
    <row r="126" spans="50:60" x14ac:dyDescent="0.35">
      <c r="AX126" s="1"/>
      <c r="AY126" s="19" t="s">
        <v>42</v>
      </c>
      <c r="AZ126" s="19" t="s">
        <v>42</v>
      </c>
      <c r="BA126" s="30">
        <f>ROUND(BA123/4,2)</f>
        <v>420.4</v>
      </c>
      <c r="BB126" s="31"/>
      <c r="BC126" s="2"/>
      <c r="BD126" s="19"/>
      <c r="BE126" s="19"/>
      <c r="BF126" s="19"/>
      <c r="BG126" s="1"/>
      <c r="BH126" s="1"/>
    </row>
    <row r="127" spans="50:60" x14ac:dyDescent="0.35">
      <c r="AX127" s="1"/>
      <c r="AY127" s="19"/>
      <c r="AZ127" s="19" t="s">
        <v>43</v>
      </c>
      <c r="BA127" s="19">
        <f>VLOOKUP(C9,AZ129:BD137,5)</f>
        <v>2</v>
      </c>
      <c r="BB127" s="19"/>
      <c r="BC127" s="2"/>
      <c r="BD127" s="1"/>
      <c r="BE127" s="19"/>
      <c r="BF127" s="19"/>
      <c r="BG127" s="1"/>
      <c r="BH127" s="1"/>
    </row>
    <row r="128" spans="50:60" x14ac:dyDescent="0.35">
      <c r="AX128" s="1"/>
      <c r="AY128" s="19" t="s">
        <v>36</v>
      </c>
      <c r="AZ128" s="29" t="s">
        <v>6</v>
      </c>
      <c r="BA128" s="29" t="s">
        <v>23</v>
      </c>
      <c r="BB128" s="29" t="s">
        <v>5</v>
      </c>
      <c r="BC128" s="33" t="s">
        <v>4</v>
      </c>
      <c r="BD128" s="19" t="s">
        <v>43</v>
      </c>
      <c r="BE128" s="19"/>
      <c r="BF128" s="19" t="s">
        <v>53</v>
      </c>
      <c r="BG128" s="1"/>
      <c r="BH128" s="1"/>
    </row>
    <row r="129" spans="50:60" x14ac:dyDescent="0.35">
      <c r="AX129" s="1"/>
      <c r="AY129" s="19" t="s">
        <v>44</v>
      </c>
      <c r="AZ129" s="19" t="s">
        <v>45</v>
      </c>
      <c r="BA129" s="19">
        <v>10</v>
      </c>
      <c r="BB129" s="31">
        <v>130</v>
      </c>
      <c r="BC129" s="2">
        <v>140</v>
      </c>
      <c r="BD129" s="19">
        <v>2</v>
      </c>
      <c r="BE129" s="19"/>
      <c r="BF129" s="19">
        <v>7</v>
      </c>
      <c r="BG129" s="1"/>
      <c r="BH129" s="1"/>
    </row>
    <row r="130" spans="50:60" x14ac:dyDescent="0.35">
      <c r="AX130" s="1"/>
      <c r="AY130" s="19" t="s">
        <v>46</v>
      </c>
      <c r="AZ130" s="19" t="s">
        <v>44</v>
      </c>
      <c r="BA130" s="19">
        <v>1</v>
      </c>
      <c r="BB130" s="31">
        <v>45</v>
      </c>
      <c r="BC130" s="2">
        <v>50</v>
      </c>
      <c r="BD130" s="19">
        <v>2</v>
      </c>
      <c r="BE130" s="19"/>
      <c r="BF130" s="19">
        <v>3</v>
      </c>
      <c r="BG130" s="1"/>
      <c r="BH130" s="1"/>
    </row>
    <row r="131" spans="50:60" x14ac:dyDescent="0.35">
      <c r="AX131" s="1"/>
      <c r="AY131" s="19" t="s">
        <v>47</v>
      </c>
      <c r="AZ131" s="19" t="s">
        <v>46</v>
      </c>
      <c r="BA131" s="19">
        <v>2</v>
      </c>
      <c r="BB131" s="31">
        <v>60</v>
      </c>
      <c r="BC131" s="2">
        <v>65</v>
      </c>
      <c r="BD131" s="19">
        <v>2</v>
      </c>
      <c r="BE131" s="19"/>
      <c r="BF131" s="19">
        <v>3</v>
      </c>
      <c r="BG131" s="1"/>
      <c r="BH131" s="1"/>
    </row>
    <row r="132" spans="50:60" x14ac:dyDescent="0.35">
      <c r="AX132" s="1"/>
      <c r="AY132" s="19" t="s">
        <v>48</v>
      </c>
      <c r="AZ132" s="19"/>
      <c r="BA132" s="19">
        <v>3</v>
      </c>
      <c r="BB132" s="31">
        <v>67</v>
      </c>
      <c r="BC132" s="2">
        <v>75</v>
      </c>
      <c r="BD132" s="34">
        <v>12</v>
      </c>
      <c r="BE132" s="19"/>
      <c r="BF132" s="19">
        <v>3</v>
      </c>
      <c r="BG132" s="1"/>
      <c r="BH132" s="1"/>
    </row>
    <row r="133" spans="50:60" x14ac:dyDescent="0.35">
      <c r="AX133" s="1"/>
      <c r="AY133" s="19" t="s">
        <v>49</v>
      </c>
      <c r="AZ133" s="19" t="s">
        <v>47</v>
      </c>
      <c r="BA133" s="19">
        <v>3</v>
      </c>
      <c r="BB133" s="31">
        <v>67</v>
      </c>
      <c r="BC133" s="2">
        <v>75</v>
      </c>
      <c r="BD133" s="19">
        <v>2</v>
      </c>
      <c r="BE133" s="19"/>
      <c r="BF133" s="19">
        <v>3</v>
      </c>
      <c r="BG133" s="1"/>
      <c r="BH133" s="1"/>
    </row>
    <row r="134" spans="50:60" x14ac:dyDescent="0.35">
      <c r="AX134" s="1"/>
      <c r="AY134" s="19" t="s">
        <v>50</v>
      </c>
      <c r="AZ134" s="19" t="s">
        <v>48</v>
      </c>
      <c r="BA134" s="19">
        <v>4</v>
      </c>
      <c r="BB134" s="31">
        <v>67</v>
      </c>
      <c r="BC134" s="2">
        <v>75</v>
      </c>
      <c r="BD134" s="19">
        <v>2</v>
      </c>
      <c r="BE134" s="19"/>
      <c r="BF134" s="19">
        <v>4</v>
      </c>
      <c r="BG134" s="1"/>
      <c r="BH134" s="1"/>
    </row>
    <row r="135" spans="50:60" x14ac:dyDescent="0.35">
      <c r="AX135" s="1"/>
      <c r="AY135" s="19" t="s">
        <v>45</v>
      </c>
      <c r="AZ135" s="19" t="s">
        <v>7</v>
      </c>
      <c r="BA135" s="19">
        <v>5</v>
      </c>
      <c r="BB135" s="31">
        <v>100</v>
      </c>
      <c r="BC135" s="2">
        <v>110</v>
      </c>
      <c r="BD135" s="34">
        <v>12</v>
      </c>
      <c r="BE135" s="19"/>
      <c r="BF135" s="19">
        <v>4</v>
      </c>
      <c r="BG135" s="1"/>
      <c r="BH135" s="1"/>
    </row>
    <row r="136" spans="50:60" x14ac:dyDescent="0.35">
      <c r="AX136" s="1"/>
      <c r="AY136" s="19" t="s">
        <v>7</v>
      </c>
      <c r="AZ136" s="19" t="s">
        <v>49</v>
      </c>
      <c r="BA136" s="19">
        <v>5</v>
      </c>
      <c r="BB136" s="31">
        <v>100</v>
      </c>
      <c r="BC136" s="2">
        <v>110</v>
      </c>
      <c r="BD136" s="19">
        <v>2</v>
      </c>
      <c r="BE136" s="19"/>
      <c r="BF136" s="19">
        <v>4</v>
      </c>
      <c r="BG136" s="1"/>
      <c r="BH136" s="1"/>
    </row>
    <row r="137" spans="50:60" x14ac:dyDescent="0.35">
      <c r="AX137" s="1"/>
      <c r="AY137" s="19"/>
      <c r="AZ137" s="19" t="s">
        <v>50</v>
      </c>
      <c r="BA137" s="19">
        <v>7</v>
      </c>
      <c r="BB137" s="31">
        <v>120</v>
      </c>
      <c r="BC137" s="2">
        <v>130</v>
      </c>
      <c r="BD137" s="19">
        <v>2</v>
      </c>
      <c r="BE137" s="19"/>
      <c r="BF137" s="19">
        <v>4</v>
      </c>
      <c r="BG137" s="1"/>
      <c r="BH137" s="1"/>
    </row>
    <row r="138" spans="50:60" x14ac:dyDescent="0.35">
      <c r="AX138" s="1"/>
      <c r="AY138" s="19"/>
      <c r="AZ138" s="19"/>
      <c r="BA138" s="19"/>
      <c r="BB138" s="19"/>
      <c r="BC138" s="2"/>
      <c r="BD138" s="19"/>
      <c r="BE138" s="19"/>
      <c r="BF138" s="19"/>
      <c r="BG138" s="1"/>
      <c r="BH138" s="1"/>
    </row>
    <row r="139" spans="50:60" x14ac:dyDescent="0.35">
      <c r="AX139" s="1"/>
      <c r="AY139" s="19"/>
      <c r="AZ139" s="19"/>
      <c r="BA139" s="19"/>
      <c r="BB139" s="19"/>
      <c r="BC139" s="2"/>
      <c r="BD139" s="19" t="s">
        <v>54</v>
      </c>
      <c r="BE139" s="19"/>
      <c r="BF139" s="19" t="s">
        <v>55</v>
      </c>
      <c r="BG139" s="1" t="s">
        <v>56</v>
      </c>
      <c r="BH139" s="1"/>
    </row>
    <row r="140" spans="50:60" x14ac:dyDescent="0.35">
      <c r="AX140" s="1"/>
      <c r="AY140" s="19"/>
      <c r="AZ140" s="35" t="s">
        <v>51</v>
      </c>
      <c r="BA140" s="19"/>
      <c r="BB140" s="19"/>
      <c r="BC140" s="2"/>
      <c r="BD140" s="19">
        <f>VLOOKUP(C9,AZ129:BF137,7)</f>
        <v>4</v>
      </c>
      <c r="BE140" s="19"/>
      <c r="BF140" s="19">
        <f>(C13*100)*BD140</f>
        <v>20</v>
      </c>
      <c r="BG140" s="1">
        <f>(C13*0.01*C8*BD140)</f>
        <v>700</v>
      </c>
      <c r="BH140" s="1"/>
    </row>
    <row r="141" spans="50:60" x14ac:dyDescent="0.35">
      <c r="AX141" s="1"/>
      <c r="AY141" s="19"/>
      <c r="AZ141" s="19">
        <v>10</v>
      </c>
      <c r="BA141" s="19"/>
      <c r="BB141" s="19"/>
      <c r="BC141" s="2"/>
      <c r="BD141" s="19"/>
      <c r="BE141" s="19"/>
      <c r="BF141" s="19"/>
      <c r="BG141" s="1"/>
      <c r="BH141" s="1"/>
    </row>
    <row r="142" spans="50:60" x14ac:dyDescent="0.35">
      <c r="AX142" s="1"/>
      <c r="AY142" s="19"/>
      <c r="AZ142" s="19">
        <v>11</v>
      </c>
      <c r="BA142" s="19"/>
      <c r="BB142" s="19"/>
      <c r="BC142" s="2"/>
      <c r="BD142" s="19"/>
      <c r="BE142" s="19"/>
      <c r="BF142" s="19"/>
      <c r="BG142" s="1"/>
      <c r="BH142" s="1"/>
    </row>
    <row r="143" spans="50:60" x14ac:dyDescent="0.35">
      <c r="AX143" s="1"/>
      <c r="AY143" s="19"/>
      <c r="AZ143" s="19">
        <v>12</v>
      </c>
      <c r="BA143" s="19"/>
      <c r="BB143" s="19"/>
      <c r="BC143" s="2"/>
      <c r="BD143" s="19"/>
      <c r="BE143" s="19"/>
      <c r="BF143" s="19"/>
      <c r="BG143" s="1"/>
      <c r="BH143" s="1"/>
    </row>
    <row r="144" spans="50:60" x14ac:dyDescent="0.35">
      <c r="AX144" s="1"/>
      <c r="AY144" s="19"/>
      <c r="AZ144" s="19">
        <v>13</v>
      </c>
      <c r="BA144" s="19"/>
      <c r="BB144" s="19"/>
      <c r="BC144" s="2"/>
      <c r="BD144" s="19"/>
      <c r="BE144" s="19"/>
      <c r="BF144" s="19"/>
      <c r="BG144" s="1"/>
      <c r="BH144" s="1"/>
    </row>
    <row r="145" spans="50:60" x14ac:dyDescent="0.35">
      <c r="AX145" s="1"/>
      <c r="AY145" s="19"/>
      <c r="AZ145" s="19">
        <v>14</v>
      </c>
      <c r="BA145" s="19"/>
      <c r="BB145" s="19"/>
      <c r="BC145" s="2"/>
      <c r="BD145" s="19"/>
      <c r="BE145" s="19"/>
      <c r="BF145" s="19"/>
      <c r="BG145" s="1"/>
      <c r="BH145" s="1"/>
    </row>
    <row r="146" spans="50:60" x14ac:dyDescent="0.35">
      <c r="AX146" s="1"/>
      <c r="AY146" s="19"/>
      <c r="AZ146" s="19">
        <v>15</v>
      </c>
      <c r="BA146" s="19"/>
      <c r="BB146" s="19"/>
      <c r="BC146" s="2"/>
      <c r="BD146" s="19"/>
      <c r="BE146" s="19"/>
      <c r="BF146" s="19"/>
      <c r="BG146" s="1"/>
      <c r="BH146" s="1"/>
    </row>
    <row r="147" spans="50:60" x14ac:dyDescent="0.35">
      <c r="AX147" s="1"/>
      <c r="AY147" s="19"/>
      <c r="AZ147" s="19">
        <v>16</v>
      </c>
      <c r="BA147" s="19"/>
      <c r="BB147" s="19"/>
      <c r="BC147" s="2"/>
      <c r="BD147" s="19"/>
      <c r="BE147" s="19"/>
      <c r="BF147" s="19"/>
      <c r="BG147" s="1"/>
      <c r="BH147" s="1"/>
    </row>
    <row r="148" spans="50:60" x14ac:dyDescent="0.35">
      <c r="AX148" s="1"/>
      <c r="AY148" s="19"/>
      <c r="AZ148" s="19">
        <v>17</v>
      </c>
      <c r="BA148" s="19"/>
      <c r="BB148" s="19"/>
      <c r="BC148" s="2"/>
      <c r="BD148" s="19"/>
      <c r="BE148" s="19"/>
      <c r="BF148" s="19"/>
      <c r="BG148" s="1"/>
      <c r="BH148" s="1"/>
    </row>
    <row r="149" spans="50:60" x14ac:dyDescent="0.35">
      <c r="AX149" s="1"/>
      <c r="AY149" s="19"/>
      <c r="AZ149" s="19">
        <v>18</v>
      </c>
      <c r="BA149" s="19"/>
      <c r="BB149" s="19"/>
      <c r="BC149" s="2"/>
      <c r="BD149" s="19"/>
      <c r="BE149" s="19"/>
      <c r="BF149" s="19"/>
      <c r="BG149" s="1"/>
      <c r="BH149" s="1"/>
    </row>
    <row r="150" spans="50:60" x14ac:dyDescent="0.35">
      <c r="AX150" s="1"/>
      <c r="AY150" s="19"/>
      <c r="AZ150" s="19">
        <v>19</v>
      </c>
      <c r="BA150" s="19"/>
      <c r="BB150" s="19"/>
      <c r="BC150" s="2"/>
      <c r="BD150" s="19"/>
      <c r="BE150" s="19"/>
      <c r="BF150" s="19"/>
      <c r="BG150" s="1"/>
      <c r="BH150" s="1"/>
    </row>
    <row r="151" spans="50:60" x14ac:dyDescent="0.35">
      <c r="AX151" s="1"/>
      <c r="AY151" s="19"/>
      <c r="AZ151" s="19">
        <v>20</v>
      </c>
      <c r="BA151" s="19"/>
      <c r="BB151" s="19"/>
      <c r="BC151" s="2"/>
      <c r="BD151" s="19"/>
      <c r="BE151" s="19"/>
      <c r="BF151" s="19"/>
      <c r="BG151" s="1"/>
      <c r="BH151" s="1"/>
    </row>
    <row r="152" spans="50:60" x14ac:dyDescent="0.35">
      <c r="AX152" s="1"/>
      <c r="AY152" s="19"/>
      <c r="AZ152" s="19">
        <v>21</v>
      </c>
      <c r="BA152" s="19"/>
      <c r="BB152" s="19"/>
      <c r="BC152" s="2"/>
      <c r="BD152" s="19"/>
      <c r="BE152" s="19"/>
      <c r="BF152" s="19"/>
      <c r="BG152" s="1"/>
      <c r="BH152" s="1"/>
    </row>
    <row r="153" spans="50:60" x14ac:dyDescent="0.35">
      <c r="AX153" s="1"/>
      <c r="AY153" s="19"/>
      <c r="AZ153" s="19">
        <v>22</v>
      </c>
      <c r="BA153" s="19"/>
      <c r="BB153" s="19"/>
      <c r="BC153" s="2"/>
      <c r="BD153" s="19"/>
      <c r="BE153" s="19"/>
      <c r="BF153" s="19"/>
      <c r="BG153" s="1"/>
      <c r="BH153" s="1"/>
    </row>
    <row r="154" spans="50:60" x14ac:dyDescent="0.35">
      <c r="AX154" s="1"/>
      <c r="AY154" s="19"/>
      <c r="AZ154" s="19">
        <v>23</v>
      </c>
      <c r="BA154" s="19"/>
      <c r="BB154" s="19"/>
      <c r="BC154" s="2"/>
      <c r="BD154" s="19"/>
      <c r="BE154" s="19"/>
      <c r="BF154" s="19"/>
      <c r="BG154" s="1"/>
      <c r="BH154" s="1"/>
    </row>
    <row r="155" spans="50:60" x14ac:dyDescent="0.35">
      <c r="AX155" s="1"/>
      <c r="AY155" s="19"/>
      <c r="AZ155" s="19">
        <v>24</v>
      </c>
      <c r="BA155" s="19"/>
      <c r="BB155" s="19"/>
      <c r="BC155" s="2"/>
      <c r="BD155" s="19"/>
      <c r="BE155" s="19"/>
      <c r="BF155" s="19"/>
      <c r="BG155" s="1"/>
      <c r="BH155" s="1"/>
    </row>
    <row r="156" spans="50:60" x14ac:dyDescent="0.35">
      <c r="AX156" s="1"/>
      <c r="AY156" s="19"/>
      <c r="AZ156" s="19">
        <v>25</v>
      </c>
      <c r="BA156" s="19"/>
      <c r="BB156" s="19"/>
      <c r="BC156" s="2"/>
      <c r="BD156" s="19"/>
      <c r="BE156" s="19"/>
      <c r="BF156" s="19"/>
      <c r="BG156" s="1"/>
      <c r="BH156" s="1"/>
    </row>
    <row r="157" spans="50:60" x14ac:dyDescent="0.35">
      <c r="AX157" s="1"/>
      <c r="AY157" s="19"/>
      <c r="AZ157" s="19">
        <v>26</v>
      </c>
      <c r="BA157" s="19"/>
      <c r="BB157" s="19"/>
      <c r="BC157" s="2"/>
      <c r="BD157" s="19"/>
      <c r="BE157" s="19"/>
      <c r="BF157" s="19"/>
      <c r="BG157" s="1"/>
      <c r="BH157" s="1"/>
    </row>
    <row r="158" spans="50:60" x14ac:dyDescent="0.35">
      <c r="AX158" s="1"/>
      <c r="AY158" s="19"/>
      <c r="AZ158" s="19">
        <v>27</v>
      </c>
      <c r="BA158" s="19"/>
      <c r="BB158" s="19"/>
      <c r="BC158" s="2"/>
      <c r="BD158" s="19"/>
      <c r="BE158" s="19"/>
      <c r="BF158" s="19"/>
      <c r="BG158" s="1"/>
      <c r="BH158" s="1"/>
    </row>
    <row r="159" spans="50:60" x14ac:dyDescent="0.35">
      <c r="AX159" s="1"/>
      <c r="AY159" s="19"/>
      <c r="AZ159" s="19">
        <v>28</v>
      </c>
      <c r="BA159" s="19"/>
      <c r="BB159" s="19"/>
      <c r="BC159" s="2"/>
      <c r="BD159" s="19"/>
      <c r="BE159" s="19"/>
      <c r="BF159" s="19"/>
      <c r="BG159" s="1"/>
      <c r="BH159" s="1"/>
    </row>
    <row r="160" spans="50:60" x14ac:dyDescent="0.35">
      <c r="AX160" s="1"/>
      <c r="AY160" s="19"/>
      <c r="AZ160" s="19">
        <v>29</v>
      </c>
      <c r="BA160" s="19"/>
      <c r="BB160" s="19"/>
      <c r="BC160" s="2"/>
      <c r="BD160" s="19"/>
      <c r="BE160" s="19"/>
      <c r="BF160" s="19"/>
      <c r="BG160" s="1"/>
      <c r="BH160" s="1"/>
    </row>
    <row r="161" spans="50:60" x14ac:dyDescent="0.35">
      <c r="AX161" s="1"/>
      <c r="AY161" s="19"/>
      <c r="AZ161" s="19">
        <v>30</v>
      </c>
      <c r="BA161" s="19"/>
      <c r="BB161" s="19"/>
      <c r="BC161" s="2"/>
      <c r="BD161" s="19"/>
      <c r="BE161" s="19"/>
      <c r="BF161" s="19"/>
      <c r="BG161" s="1"/>
      <c r="BH161" s="1"/>
    </row>
    <row r="162" spans="50:60" x14ac:dyDescent="0.35">
      <c r="AX162" s="1"/>
      <c r="AY162" s="1"/>
      <c r="AZ162" s="19">
        <v>31</v>
      </c>
      <c r="BA162" s="1"/>
      <c r="BB162" s="1"/>
      <c r="BC162" s="2"/>
      <c r="BD162" s="1"/>
      <c r="BE162" s="1"/>
      <c r="BF162" s="1"/>
      <c r="BG162" s="1"/>
      <c r="BH162" s="1"/>
    </row>
    <row r="163" spans="50:60" x14ac:dyDescent="0.35">
      <c r="AX163" s="1"/>
      <c r="AY163" s="1"/>
      <c r="AZ163" s="19">
        <v>32</v>
      </c>
      <c r="BA163" s="1"/>
      <c r="BB163" s="1"/>
      <c r="BC163" s="2"/>
      <c r="BD163" s="1"/>
      <c r="BE163" s="1"/>
      <c r="BF163" s="1"/>
      <c r="BG163" s="1"/>
      <c r="BH163" s="1"/>
    </row>
    <row r="164" spans="50:60" x14ac:dyDescent="0.35">
      <c r="AX164" s="1"/>
      <c r="AY164" s="1"/>
      <c r="AZ164" s="19">
        <v>33</v>
      </c>
      <c r="BA164" s="1"/>
      <c r="BB164" s="1"/>
      <c r="BC164" s="2"/>
      <c r="BD164" s="1"/>
      <c r="BE164" s="1"/>
      <c r="BF164" s="1"/>
      <c r="BG164" s="1"/>
      <c r="BH164" s="1"/>
    </row>
    <row r="165" spans="50:60" x14ac:dyDescent="0.35">
      <c r="AX165" s="1"/>
      <c r="AY165" s="1"/>
      <c r="AZ165" s="19">
        <v>34</v>
      </c>
      <c r="BA165" s="1"/>
      <c r="BB165" s="1"/>
      <c r="BC165" s="2"/>
      <c r="BD165" s="1"/>
      <c r="BE165" s="1"/>
      <c r="BF165" s="1"/>
      <c r="BG165" s="1"/>
      <c r="BH165" s="1"/>
    </row>
    <row r="166" spans="50:60" x14ac:dyDescent="0.35">
      <c r="AX166" s="1"/>
      <c r="AY166" s="1"/>
      <c r="AZ166" s="19">
        <v>35</v>
      </c>
      <c r="BA166" s="1"/>
      <c r="BB166" s="1"/>
      <c r="BC166" s="2"/>
      <c r="BD166" s="1"/>
      <c r="BE166" s="1"/>
      <c r="BF166" s="1"/>
      <c r="BG166" s="1"/>
      <c r="BH166" s="1"/>
    </row>
    <row r="167" spans="50:60" x14ac:dyDescent="0.35">
      <c r="AX167" s="1"/>
      <c r="AY167" s="1"/>
      <c r="AZ167" s="1"/>
      <c r="BA167" s="1"/>
      <c r="BB167" s="1"/>
      <c r="BC167" s="2"/>
      <c r="BD167" s="1"/>
      <c r="BE167" s="1"/>
      <c r="BF167" s="1"/>
      <c r="BG167" s="1"/>
      <c r="BH167" s="1"/>
    </row>
    <row r="168" spans="50:60" x14ac:dyDescent="0.35">
      <c r="AX168" s="1"/>
      <c r="AY168" s="1"/>
      <c r="AZ168" s="1"/>
      <c r="BA168" s="1"/>
      <c r="BB168" s="1"/>
      <c r="BC168" s="2"/>
      <c r="BD168" s="1"/>
      <c r="BE168" s="1"/>
      <c r="BF168" s="1"/>
      <c r="BG168" s="1"/>
      <c r="BH168" s="1"/>
    </row>
    <row r="169" spans="50:60" x14ac:dyDescent="0.35">
      <c r="AX169" s="1"/>
      <c r="AY169" s="1"/>
      <c r="AZ169" s="1"/>
      <c r="BA169" s="1"/>
      <c r="BB169" s="1"/>
      <c r="BC169" s="2"/>
      <c r="BD169" s="1"/>
      <c r="BE169" s="1"/>
      <c r="BF169" s="1"/>
      <c r="BG169" s="1"/>
      <c r="BH169" s="1"/>
    </row>
    <row r="170" spans="50:60" x14ac:dyDescent="0.35">
      <c r="AX170" s="1"/>
      <c r="AY170" s="1"/>
      <c r="AZ170" s="1"/>
      <c r="BA170" s="1"/>
      <c r="BB170" s="1"/>
      <c r="BC170" s="2"/>
      <c r="BD170" s="1"/>
      <c r="BE170" s="1"/>
      <c r="BF170" s="1"/>
      <c r="BG170" s="1"/>
      <c r="BH170" s="1"/>
    </row>
    <row r="171" spans="50:60" x14ac:dyDescent="0.35">
      <c r="AX171" s="1"/>
      <c r="AY171" s="1"/>
      <c r="AZ171" s="1"/>
      <c r="BA171" s="1"/>
      <c r="BB171" s="1"/>
      <c r="BC171" s="2"/>
      <c r="BD171" s="1"/>
      <c r="BE171" s="1"/>
      <c r="BF171" s="1"/>
      <c r="BG171" s="1"/>
      <c r="BH171" s="1"/>
    </row>
    <row r="172" spans="50:60" x14ac:dyDescent="0.35">
      <c r="AX172" s="1"/>
      <c r="AY172" s="1"/>
      <c r="AZ172" s="1"/>
      <c r="BA172" s="1"/>
      <c r="BB172" s="1"/>
      <c r="BC172" s="2"/>
      <c r="BD172" s="1"/>
      <c r="BE172" s="1"/>
      <c r="BF172" s="1"/>
      <c r="BG172" s="1"/>
      <c r="BH172" s="1"/>
    </row>
    <row r="173" spans="50:60" x14ac:dyDescent="0.35">
      <c r="AX173" s="1"/>
      <c r="AY173" s="1"/>
      <c r="AZ173" s="1"/>
      <c r="BA173" s="1"/>
      <c r="BB173" s="1"/>
      <c r="BC173" s="2"/>
      <c r="BD173" s="1"/>
      <c r="BE173" s="1"/>
      <c r="BF173" s="1"/>
      <c r="BG173" s="1"/>
      <c r="BH173" s="1"/>
    </row>
    <row r="174" spans="50:60" x14ac:dyDescent="0.35">
      <c r="AX174" s="1"/>
      <c r="AY174" s="1"/>
      <c r="AZ174" s="1"/>
      <c r="BA174" s="1"/>
      <c r="BB174" s="1"/>
      <c r="BC174" s="2"/>
      <c r="BD174" s="1"/>
      <c r="BE174" s="1"/>
      <c r="BF174" s="1"/>
      <c r="BG174" s="1"/>
      <c r="BH174" s="1"/>
    </row>
    <row r="175" spans="50:60" x14ac:dyDescent="0.35">
      <c r="AX175" s="1"/>
      <c r="AY175" s="1"/>
      <c r="AZ175" s="1"/>
      <c r="BA175" s="1"/>
      <c r="BB175" s="1"/>
      <c r="BC175" s="2"/>
      <c r="BD175" s="1"/>
      <c r="BE175" s="1"/>
      <c r="BF175" s="1"/>
      <c r="BG175" s="1"/>
      <c r="BH175" s="1"/>
    </row>
    <row r="176" spans="50:60" x14ac:dyDescent="0.35">
      <c r="AX176" s="1"/>
      <c r="AY176" s="1"/>
      <c r="AZ176" s="1"/>
      <c r="BA176" s="1"/>
      <c r="BB176" s="1"/>
      <c r="BC176" s="2"/>
      <c r="BD176" s="1"/>
      <c r="BE176" s="1"/>
      <c r="BF176" s="1"/>
      <c r="BG176" s="1"/>
      <c r="BH176" s="1"/>
    </row>
    <row r="177" spans="50:60" x14ac:dyDescent="0.35">
      <c r="AX177" s="1"/>
      <c r="AY177" s="1"/>
      <c r="AZ177" s="1"/>
      <c r="BA177" s="1"/>
      <c r="BB177" s="1"/>
      <c r="BC177" s="2"/>
      <c r="BD177" s="1"/>
      <c r="BE177" s="1"/>
      <c r="BF177" s="1"/>
      <c r="BG177" s="1"/>
      <c r="BH177" s="1"/>
    </row>
  </sheetData>
  <sheetProtection algorithmName="SHA-512" hashValue="Ogn026Pul90ImlodMLGpP8PmXZ6rmGuUbs1XP3ACH5fHNESm1bXAn/yi/KnjTCROdAraExo5Olufceaq/tnlfA==" saltValue="AuOPuY7XiVqYBO1baqWUYw==" spinCount="100000" sheet="1" objects="1" scenarios="1" selectLockedCells="1"/>
  <mergeCells count="4">
    <mergeCell ref="B7:C7"/>
    <mergeCell ref="E7:I7"/>
    <mergeCell ref="F8:G8"/>
    <mergeCell ref="H8:I8"/>
  </mergeCells>
  <dataValidations count="3">
    <dataValidation type="list" allowBlank="1" showInputMessage="1" showErrorMessage="1" sqref="C11" xr:uid="{00000000-0002-0000-0000-000000000000}">
      <formula1>$AY$121:$AY$126</formula1>
    </dataValidation>
    <dataValidation type="list" allowBlank="1" showInputMessage="1" showErrorMessage="1" sqref="C9" xr:uid="{00000000-0002-0000-0000-000001000000}">
      <formula1>$AY$129:$AY$137</formula1>
    </dataValidation>
    <dataValidation type="list" allowBlank="1" showInputMessage="1" showErrorMessage="1" sqref="C10" xr:uid="{00000000-0002-0000-0000-000002000000}">
      <formula1>$AZ$141:$AZ$166</formula1>
    </dataValidation>
  </dataValidation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75254818D1374DB32087120538A2C2" ma:contentTypeVersion="1" ma:contentTypeDescription="Create a new document." ma:contentTypeScope="" ma:versionID="27294eb6cdce3ca7396fbe1425585dbe">
  <xsd:schema xmlns:xsd="http://www.w3.org/2001/XMLSchema" xmlns:xs="http://www.w3.org/2001/XMLSchema" xmlns:p="http://schemas.microsoft.com/office/2006/metadata/properties" xmlns:ns2="cca69fa2-91f2-4a61-a517-f801c9d290e8" xmlns:ns3="687ed480-4647-4fc0-9b7f-a7eface8da03" targetNamespace="http://schemas.microsoft.com/office/2006/metadata/properties" ma:root="true" ma:fieldsID="7d2c85415454eefeccf6cb0e8ab74e60" ns2:_="" ns3:_="">
    <xsd:import namespace="cca69fa2-91f2-4a61-a517-f801c9d290e8"/>
    <xsd:import namespace="687ed480-4647-4fc0-9b7f-a7eface8da03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ocument_x0020_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a69fa2-91f2-4a61-a517-f801c9d290e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7ed480-4647-4fc0-9b7f-a7eface8da03" elementFormDefault="qualified">
    <xsd:import namespace="http://schemas.microsoft.com/office/2006/documentManagement/types"/>
    <xsd:import namespace="http://schemas.microsoft.com/office/infopath/2007/PartnerControls"/>
    <xsd:element name="Document_x0020_Type" ma:index="11" nillable="true" ma:displayName="Document Type" ma:default="Worksheet" ma:format="Dropdown" ma:internalName="Document_x0020_Type">
      <xsd:simpleType>
        <xsd:restriction base="dms:Choice">
          <xsd:enumeration value="Worksheet"/>
          <xsd:enumeration value="Calculator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Type xmlns="687ed480-4647-4fc0-9b7f-a7eface8da03">Calculator</Document_x0020_Type>
    <_dlc_DocId xmlns="cca69fa2-91f2-4a61-a517-f801c9d290e8">QC5TKKHZ7X6N-111-10</_dlc_DocId>
    <_dlc_DocIdUrl xmlns="cca69fa2-91f2-4a61-a517-f801c9d290e8">
      <Url>http://cmls-app04:1000/CompRes/_layouts/DocIdRedir.aspx?ID=QC5TKKHZ7X6N-111-10</Url>
      <Description>QC5TKKHZ7X6N-111-10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8C53B11-6922-4356-ABA5-0CB58AEFE5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a69fa2-91f2-4a61-a517-f801c9d290e8"/>
    <ds:schemaRef ds:uri="687ed480-4647-4fc0-9b7f-a7eface8da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AB3A62-DE6C-4D62-A3F9-39CA22FA426E}">
  <ds:schemaRefs>
    <ds:schemaRef ds:uri="http://purl.org/dc/terms/"/>
    <ds:schemaRef ds:uri="687ed480-4647-4fc0-9b7f-a7eface8da03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cca69fa2-91f2-4a61-a517-f801c9d290e8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9AE195C-417A-4AC2-9DE2-FF9270D5633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C254B469-DF8D-4383-9A1F-F8A73CC7CA21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Buydown Calculator</vt:lpstr>
      <vt:lpstr>bdbps</vt:lpstr>
      <vt:lpstr>bdcost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CMLS Buydown Calculator Protected revised 2014-01-02</dc:title>
  <dc:creator>Alan Flor</dc:creator>
  <cp:lastModifiedBy>Madalina Panait</cp:lastModifiedBy>
  <dcterms:created xsi:type="dcterms:W3CDTF">2014-01-02T20:09:07Z</dcterms:created>
  <dcterms:modified xsi:type="dcterms:W3CDTF">2022-12-20T21:22:39Z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0x0101003875254818D1374DB32087120538A2C2</vt:lpwstr>
  </property>
  <property fmtid="{D5CDD505-2E9C-101B-9397-08002B2CF9AE}" pid="3" name="_dlc_DocIdItemGuid">
    <vt:lpwstr>e3bdb48d-9427-4fb9-881b-93c92ed64d1e</vt:lpwstr>
  </property>
  <property fmtid="{D5CDD505-2E9C-101B-9397-08002B2CF9AE}" pid="4" name="MSIP_Label_cf597757-257c-444e-a033-6b4031aecc7b_Enabled">
    <vt:lpwstr>true</vt:lpwstr>
  </property>
  <property fmtid="{D5CDD505-2E9C-101B-9397-08002B2CF9AE}" pid="5" name="MSIP_Label_cf597757-257c-444e-a033-6b4031aecc7b_SetDate">
    <vt:lpwstr>2022-12-15T18:38:49Z</vt:lpwstr>
  </property>
  <property fmtid="{D5CDD505-2E9C-101B-9397-08002B2CF9AE}" pid="6" name="MSIP_Label_cf597757-257c-444e-a033-6b4031aecc7b_Method">
    <vt:lpwstr>Standard</vt:lpwstr>
  </property>
  <property fmtid="{D5CDD505-2E9C-101B-9397-08002B2CF9AE}" pid="7" name="MSIP_Label_cf597757-257c-444e-a033-6b4031aecc7b_Name">
    <vt:lpwstr>defa4170-0d19-0005-0004-bc88714345d2</vt:lpwstr>
  </property>
  <property fmtid="{D5CDD505-2E9C-101B-9397-08002B2CF9AE}" pid="8" name="MSIP_Label_cf597757-257c-444e-a033-6b4031aecc7b_SiteId">
    <vt:lpwstr>5975e449-ac32-41a0-bedd-993b9c352147</vt:lpwstr>
  </property>
  <property fmtid="{D5CDD505-2E9C-101B-9397-08002B2CF9AE}" pid="9" name="MSIP_Label_cf597757-257c-444e-a033-6b4031aecc7b_ActionId">
    <vt:lpwstr>450f9cc5-fc16-4fdf-b9c2-89d3669e0838</vt:lpwstr>
  </property>
  <property fmtid="{D5CDD505-2E9C-101B-9397-08002B2CF9AE}" pid="10" name="MSIP_Label_cf597757-257c-444e-a033-6b4031aecc7b_ContentBits">
    <vt:lpwstr>0</vt:lpwstr>
  </property>
</Properties>
</file>